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15" windowWidth="14655" windowHeight="10110"/>
  </bookViews>
  <sheets>
    <sheet name="перечень" sheetId="1" r:id="rId1"/>
    <sheet name="Лист2" sheetId="3" r:id="rId2"/>
    <sheet name="Лист1" sheetId="2" r:id="rId3"/>
  </sheets>
  <definedNames>
    <definedName name="_xlnm._FilterDatabase" localSheetId="0" hidden="1">перечень!$A$9:$II$44</definedName>
    <definedName name="_xlnm.Print_Titles" localSheetId="0">перечень!$4:$7</definedName>
  </definedNames>
  <calcPr calcId="124519"/>
</workbook>
</file>

<file path=xl/calcChain.xml><?xml version="1.0" encoding="utf-8"?>
<calcChain xmlns="http://schemas.openxmlformats.org/spreadsheetml/2006/main">
  <c r="N30" i="1"/>
  <c r="L35" l="1"/>
  <c r="M35"/>
  <c r="I35"/>
  <c r="J35"/>
  <c r="K35"/>
  <c r="Q30" l="1"/>
  <c r="Q31"/>
  <c r="Q32"/>
  <c r="Q33"/>
  <c r="Q34"/>
  <c r="Q25"/>
  <c r="P25" l="1"/>
  <c r="N35" l="1"/>
  <c r="P31"/>
  <c r="P32"/>
  <c r="P33"/>
  <c r="P34"/>
  <c r="P30" l="1"/>
  <c r="Q35" l="1"/>
  <c r="A22" l="1"/>
  <c r="I20" l="1"/>
  <c r="L20" l="1"/>
  <c r="Q19"/>
  <c r="Q18"/>
  <c r="Q17"/>
  <c r="Q16"/>
  <c r="Q15"/>
  <c r="Q14"/>
  <c r="Q13"/>
  <c r="Q12"/>
  <c r="M20" l="1"/>
  <c r="K20"/>
  <c r="J20"/>
  <c r="O19"/>
  <c r="P19" s="1"/>
  <c r="O18"/>
  <c r="P18" s="1"/>
  <c r="O17"/>
  <c r="P16"/>
  <c r="P15"/>
  <c r="O14"/>
  <c r="P13"/>
  <c r="Q20" l="1"/>
  <c r="O12"/>
  <c r="P14"/>
  <c r="P17"/>
  <c r="N20"/>
  <c r="O20" l="1"/>
  <c r="P12"/>
  <c r="P20" s="1"/>
  <c r="N44" l="1"/>
  <c r="M44"/>
  <c r="L44"/>
  <c r="K44"/>
  <c r="J44"/>
  <c r="I44"/>
  <c r="Q43"/>
  <c r="O43"/>
  <c r="P43" s="1"/>
  <c r="Q42"/>
  <c r="O42"/>
  <c r="P42" s="1"/>
  <c r="Q41"/>
  <c r="O41"/>
  <c r="P41" s="1"/>
  <c r="Q40"/>
  <c r="O40"/>
  <c r="P40" s="1"/>
  <c r="Q39"/>
  <c r="O39"/>
  <c r="A37"/>
  <c r="A9" s="1"/>
  <c r="Q29"/>
  <c r="P29"/>
  <c r="Q28"/>
  <c r="P28"/>
  <c r="Q27"/>
  <c r="P27"/>
  <c r="Q26"/>
  <c r="Q24"/>
  <c r="P26" l="1"/>
  <c r="O35"/>
  <c r="J37"/>
  <c r="Q44"/>
  <c r="J22"/>
  <c r="K22"/>
  <c r="M22"/>
  <c r="M37"/>
  <c r="K37"/>
  <c r="I22"/>
  <c r="P24"/>
  <c r="I37"/>
  <c r="P39"/>
  <c r="P44" s="1"/>
  <c r="O44"/>
  <c r="P35" l="1"/>
  <c r="N37"/>
  <c r="N22" l="1"/>
  <c r="O22" l="1"/>
  <c r="M9" l="1"/>
  <c r="J9" l="1"/>
  <c r="K9"/>
  <c r="I9"/>
  <c r="N9" l="1"/>
  <c r="O37"/>
  <c r="O9" s="1"/>
  <c r="P37" l="1"/>
  <c r="L37"/>
  <c r="Q37" l="1"/>
  <c r="P22"/>
  <c r="L22" l="1"/>
  <c r="Q22" l="1"/>
  <c r="P9"/>
  <c r="L9" l="1"/>
  <c r="Q9" s="1"/>
</calcChain>
</file>

<file path=xl/sharedStrings.xml><?xml version="1.0" encoding="utf-8"?>
<sst xmlns="http://schemas.openxmlformats.org/spreadsheetml/2006/main" count="151" uniqueCount="91">
  <si>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</si>
  <si>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</si>
  <si>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</si>
  <si>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</si>
  <si>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</si>
  <si>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</si>
  <si>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</si>
  <si>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</si>
  <si>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</si>
  <si>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</si>
  <si>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</si>
  <si>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</si>
  <si>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</si>
  <si>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</si>
  <si>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</si>
  <si>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</si>
  <si>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</si>
  <si>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</si>
  <si>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</si>
  <si>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</si>
  <si>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</si>
  <si>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</si>
  <si>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</si>
  <si>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</si>
  <si>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</si>
  <si>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 xml:space="preserve">2017 год </t>
  </si>
  <si>
    <t>ул. Парковая, д. 92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</si>
  <si>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</si>
  <si>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деревянный</t>
  </si>
  <si>
    <t>ул. Мира, д. 14</t>
  </si>
  <si>
    <t>ул. Гагарина, д. 109А</t>
  </si>
  <si>
    <t>ул. Гагарина, д. 123</t>
  </si>
  <si>
    <t>ул. Гагарина, д. 33а</t>
  </si>
  <si>
    <t>ул. Гагарина, д. 49</t>
  </si>
  <si>
    <t>ул. Гагарина, д. 58а</t>
  </si>
  <si>
    <t>ул. Гагарина, д. 79</t>
  </si>
  <si>
    <t>ул. Гагарина, д. 81</t>
  </si>
  <si>
    <t>ул. Гагарина, д. 90</t>
  </si>
  <si>
    <t>ул. Доронина, д. 10</t>
  </si>
  <si>
    <t>ул. Ермака, д. 17А</t>
  </si>
  <si>
    <t>ул. Заречная, д. 7</t>
  </si>
  <si>
    <t>ул. Зырянова, д. 26</t>
  </si>
  <si>
    <t>ул. Калинина, д. 34</t>
  </si>
  <si>
    <t>ул. Кирова, д. 31</t>
  </si>
  <si>
    <t>ул. Конева, д. 10</t>
  </si>
  <si>
    <t>ул. Конева, д. 12А</t>
  </si>
  <si>
    <t>ул. Лермонтова, д. 31</t>
  </si>
  <si>
    <t>ул. Маяковского, д. 13</t>
  </si>
  <si>
    <t>ул. Мира, д. 121</t>
  </si>
  <si>
    <t>ул. Мира, д. 123</t>
  </si>
  <si>
    <t>ул. Мира, д. 127</t>
  </si>
  <si>
    <t>ул. Мира, д. 129</t>
  </si>
  <si>
    <t>ул. Мира, д. 91</t>
  </si>
  <si>
    <t>ул. Парковая, д. 92, корп. А</t>
  </si>
  <si>
    <t>ул. Пристанская, д. 11</t>
  </si>
  <si>
    <t>ул. Сирина, д. 36</t>
  </si>
  <si>
    <t>ул. Спортивная, д. 5</t>
  </si>
  <si>
    <t>ул. Сутормина, д. 17</t>
  </si>
  <si>
    <t>ул. Чкалова, д. 68</t>
  </si>
  <si>
    <t>Ханты-Мансийский район</t>
  </si>
  <si>
    <t>п. Горноправдинск, ул. Победы, д. 2</t>
  </si>
  <si>
    <t>п. Кедровый, ул. Старая Набережная, д. 16</t>
  </si>
  <si>
    <t>п. Кедровый, ул. Энтузиастов, д. 18</t>
  </si>
  <si>
    <t>п. Луговской, ул. Гагарина, д. 12</t>
  </si>
  <si>
    <t>п. Луговской, ул. Комсомольская, д. 4</t>
  </si>
  <si>
    <t>Итого по Ханты-Мансийскому р-ну</t>
  </si>
  <si>
    <t>Всего по автономному округу на 2017-2019 годы</t>
  </si>
  <si>
    <t>2018 год</t>
  </si>
  <si>
    <t>Всего по автономному округу на 2018 год</t>
  </si>
  <si>
    <t>п. Горноправдинск, проезд. Центральный, д. 8</t>
  </si>
  <si>
    <t>п. Горноправдинск, ул. Петелина, д. 1</t>
  </si>
  <si>
    <t>п. Горноправдинск, ул. Петелина, д. 1А</t>
  </si>
  <si>
    <t>п. Горноправдинск, ул. Петелина, д. 2</t>
  </si>
  <si>
    <t>п. Горноправдинск, ул. Петелина, д. 4</t>
  </si>
  <si>
    <t xml:space="preserve">2019 год </t>
  </si>
  <si>
    <t>Всего по автономному округу на 2019 год</t>
  </si>
  <si>
    <t>п. Горноправдинск, пер. Школьный, д. 3А</t>
  </si>
  <si>
    <t>п. Горноправдинск, ул. Петелина, д. 10</t>
  </si>
  <si>
    <t>п. Горноправдинск, ул. Петелина, д. 5</t>
  </si>
  <si>
    <t>п. Горноправдинск, ул. Петелина, д. 6</t>
  </si>
  <si>
    <t>п. Горноправдинск, ул. Победы, д. 5 А</t>
  </si>
  <si>
    <t>п. Горноправдинск, ул. Таежная, д. 2</t>
  </si>
  <si>
    <t>п. Горноправдинск, ул. Победы, д. 4</t>
  </si>
  <si>
    <t>п. Кедровый, ул. Старая Набережная, д. 13</t>
  </si>
  <si>
    <t>ул. Пионерская, д. 98</t>
  </si>
  <si>
    <t>п. Горноправдинск, ул. Поспелова, д. 5</t>
  </si>
  <si>
    <t xml:space="preserve">"Приложение
к постановлению Правительства
Ханты-Мансийского
автономного округа - Югры
от "__" ________ 2016 года N ____-п
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</si>
  <si>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2017-2019 годы</t>
  </si>
  <si>
    <t>п. Горноправдинск, ул. Киевская, д. 25.</t>
  </si>
  <si>
    <t>Способ формирования фонда капитального ремонта</t>
  </si>
  <si>
    <t>счет РО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</si>
</sst>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  <numFmt numFmtId="166" formatCode="#,##0_р_.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9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7" xfId="9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9" applyNumberFormat="1" applyFont="1" applyFill="1" applyBorder="1" applyAlignment="1">
      <alignment horizontal="center" vertical="center"/>
    </xf>
    <xf numFmtId="2" fontId="12" fillId="0" borderId="1" xfId="9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2" fontId="12" fillId="0" borderId="11" xfId="9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 vertical="center"/>
    </xf>
    <xf numFmtId="0" fontId="12" fillId="0" borderId="11" xfId="9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top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6" xfId="9" applyNumberFormat="1" applyFont="1" applyFill="1" applyBorder="1" applyAlignment="1">
      <alignment horizontal="center" vertical="center" textRotation="90" wrapText="1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17">
    <cellStyle name="Обычный" xfId="0" builtinId="0"/>
    <cellStyle name="Обычный 10" xfId="10"/>
    <cellStyle name="Обычный 11" xfId="1"/>
    <cellStyle name="Обычный 2" xfId="2"/>
    <cellStyle name="Обычный 3" xfId="3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3" xfId="15"/>
    <cellStyle name="Финансовый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53"/>
  <sheetViews>
    <sheetView tabSelected="1" topLeftCell="F28" workbookViewId="0">
      <selection activeCell="AA58" sqref="AA58"/>
    </sheetView>
  </sheetViews>
  <sheetFormatPr defaultRowHeight="15"/>
  <cols>
    <col min="1" max="1" width="10.7109375" style="2" customWidth="1"/>
    <col min="2" max="2" width="39.42578125" style="12" customWidth="1"/>
    <col min="3" max="3" width="5.7109375" style="13" customWidth="1"/>
    <col min="4" max="4" width="7.140625" style="2" customWidth="1"/>
    <col min="5" max="5" width="13.7109375" style="2" customWidth="1"/>
    <col min="6" max="6" width="11.28515625" style="2" customWidth="1"/>
    <col min="7" max="7" width="6.140625" style="2" customWidth="1"/>
    <col min="8" max="8" width="6" style="2" customWidth="1"/>
    <col min="9" max="9" width="17.140625" style="2" customWidth="1"/>
    <col min="10" max="10" width="14.28515625" style="2" customWidth="1"/>
    <col min="11" max="11" width="12.7109375" style="2" customWidth="1"/>
    <col min="12" max="12" width="18.5703125" style="14" customWidth="1"/>
    <col min="13" max="13" width="6.28515625" style="14" customWidth="1"/>
    <col min="14" max="14" width="17.140625" style="14" customWidth="1"/>
    <col min="15" max="15" width="17.28515625" style="14" customWidth="1"/>
    <col min="16" max="16" width="19" style="14" customWidth="1"/>
    <col min="17" max="17" width="13.28515625" style="14" customWidth="1"/>
    <col min="18" max="18" width="12.85546875" style="14" customWidth="1"/>
    <col min="19" max="19" width="12" style="2" customWidth="1"/>
    <col min="20" max="16384" width="9.140625" style="3"/>
  </cols>
  <sheetData>
    <row r="1" spans="1:19" ht="80.25" customHeight="1">
      <c r="P1" s="66" t="s">
        <v>86</v>
      </c>
      <c r="Q1" s="66"/>
      <c r="R1" s="66"/>
      <c r="S1" s="66"/>
    </row>
    <row r="2" spans="1:19" ht="18.75">
      <c r="A2" s="90" t="s">
        <v>87</v>
      </c>
      <c r="B2" s="90"/>
      <c r="C2" s="90"/>
      <c r="D2" s="90"/>
      <c r="E2" s="90"/>
      <c r="F2" s="90"/>
      <c r="G2" s="90"/>
      <c r="H2" s="90"/>
      <c r="I2" s="91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ht="18.75">
      <c r="A3" s="70" t="s">
        <v>27</v>
      </c>
      <c r="B3" s="70"/>
      <c r="C3" s="70"/>
      <c r="D3" s="70"/>
      <c r="E3" s="71"/>
      <c r="F3" s="70"/>
      <c r="G3" s="70"/>
      <c r="H3" s="70"/>
      <c r="I3" s="72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5" customHeight="1">
      <c r="A4" s="79" t="s">
        <v>0</v>
      </c>
      <c r="B4" s="79" t="s">
        <v>1</v>
      </c>
      <c r="C4" s="88" t="s">
        <v>2</v>
      </c>
      <c r="D4" s="89"/>
      <c r="E4" s="95" t="s">
        <v>89</v>
      </c>
      <c r="F4" s="82" t="s">
        <v>3</v>
      </c>
      <c r="G4" s="82" t="s">
        <v>4</v>
      </c>
      <c r="H4" s="82" t="s">
        <v>5</v>
      </c>
      <c r="I4" s="67" t="s">
        <v>6</v>
      </c>
      <c r="J4" s="92" t="s">
        <v>7</v>
      </c>
      <c r="K4" s="67" t="s">
        <v>8</v>
      </c>
      <c r="L4" s="75" t="s">
        <v>9</v>
      </c>
      <c r="M4" s="76"/>
      <c r="N4" s="76"/>
      <c r="O4" s="76"/>
      <c r="P4" s="77"/>
      <c r="Q4" s="73" t="s">
        <v>10</v>
      </c>
      <c r="R4" s="73" t="s">
        <v>11</v>
      </c>
      <c r="S4" s="67" t="s">
        <v>12</v>
      </c>
    </row>
    <row r="5" spans="1:19">
      <c r="A5" s="80"/>
      <c r="B5" s="80"/>
      <c r="C5" s="85" t="s">
        <v>13</v>
      </c>
      <c r="D5" s="67" t="s">
        <v>14</v>
      </c>
      <c r="E5" s="95"/>
      <c r="F5" s="83"/>
      <c r="G5" s="83"/>
      <c r="H5" s="83"/>
      <c r="I5" s="68"/>
      <c r="J5" s="93"/>
      <c r="K5" s="68"/>
      <c r="L5" s="73" t="s">
        <v>15</v>
      </c>
      <c r="M5" s="75" t="s">
        <v>16</v>
      </c>
      <c r="N5" s="76"/>
      <c r="O5" s="76"/>
      <c r="P5" s="77"/>
      <c r="Q5" s="78"/>
      <c r="R5" s="78"/>
      <c r="S5" s="68"/>
    </row>
    <row r="6" spans="1:19" ht="130.5">
      <c r="A6" s="80"/>
      <c r="B6" s="80"/>
      <c r="C6" s="86"/>
      <c r="D6" s="68"/>
      <c r="E6" s="95"/>
      <c r="F6" s="83"/>
      <c r="G6" s="83"/>
      <c r="H6" s="83"/>
      <c r="I6" s="69"/>
      <c r="J6" s="94"/>
      <c r="K6" s="69"/>
      <c r="L6" s="74"/>
      <c r="M6" s="57" t="s">
        <v>17</v>
      </c>
      <c r="N6" s="57" t="s">
        <v>18</v>
      </c>
      <c r="O6" s="57" t="s">
        <v>19</v>
      </c>
      <c r="P6" s="57" t="s">
        <v>20</v>
      </c>
      <c r="Q6" s="74"/>
      <c r="R6" s="74"/>
      <c r="S6" s="68"/>
    </row>
    <row r="7" spans="1:19">
      <c r="A7" s="81"/>
      <c r="B7" s="81"/>
      <c r="C7" s="87"/>
      <c r="D7" s="69"/>
      <c r="E7" s="95"/>
      <c r="F7" s="84"/>
      <c r="G7" s="84"/>
      <c r="H7" s="84"/>
      <c r="I7" s="5" t="s">
        <v>21</v>
      </c>
      <c r="J7" s="49" t="s">
        <v>21</v>
      </c>
      <c r="K7" s="5" t="s">
        <v>22</v>
      </c>
      <c r="L7" s="1" t="s">
        <v>23</v>
      </c>
      <c r="M7" s="1" t="s">
        <v>23</v>
      </c>
      <c r="N7" s="1" t="s">
        <v>23</v>
      </c>
      <c r="O7" s="1" t="s">
        <v>23</v>
      </c>
      <c r="P7" s="1" t="s">
        <v>23</v>
      </c>
      <c r="Q7" s="1" t="s">
        <v>24</v>
      </c>
      <c r="R7" s="1" t="s">
        <v>24</v>
      </c>
      <c r="S7" s="69"/>
    </row>
    <row r="8" spans="1:19">
      <c r="A8" s="7">
        <v>1</v>
      </c>
      <c r="B8" s="7">
        <v>2</v>
      </c>
      <c r="C8" s="7">
        <v>3</v>
      </c>
      <c r="D8" s="7">
        <v>4</v>
      </c>
      <c r="E8" s="50">
        <v>5</v>
      </c>
      <c r="F8" s="7">
        <v>6</v>
      </c>
      <c r="G8" s="7">
        <v>7</v>
      </c>
      <c r="H8" s="7">
        <v>8</v>
      </c>
      <c r="I8" s="7">
        <v>9</v>
      </c>
      <c r="J8" s="50">
        <v>10</v>
      </c>
      <c r="K8" s="7">
        <v>11</v>
      </c>
      <c r="L8" s="7">
        <v>12</v>
      </c>
      <c r="M8" s="7">
        <v>13</v>
      </c>
      <c r="N8" s="7">
        <v>14</v>
      </c>
      <c r="O8" s="50">
        <v>15</v>
      </c>
      <c r="P8" s="7">
        <v>16</v>
      </c>
      <c r="Q8" s="7">
        <v>17</v>
      </c>
      <c r="R8" s="7">
        <v>18</v>
      </c>
      <c r="S8" s="7">
        <v>19</v>
      </c>
    </row>
    <row r="9" spans="1:19" s="22" customFormat="1" ht="12">
      <c r="A9" s="17" t="e">
        <f>#REF!+A22+A37</f>
        <v>#REF!</v>
      </c>
      <c r="B9" s="20" t="s">
        <v>66</v>
      </c>
      <c r="C9" s="21"/>
      <c r="D9" s="35"/>
      <c r="E9" s="35"/>
      <c r="F9" s="36"/>
      <c r="G9" s="7"/>
      <c r="H9" s="7"/>
      <c r="I9" s="15" t="e">
        <f>#REF!+I22+I37</f>
        <v>#REF!</v>
      </c>
      <c r="J9" s="15" t="e">
        <f>#REF!+J22+J37</f>
        <v>#REF!</v>
      </c>
      <c r="K9" s="17" t="e">
        <f>#REF!+K22+K37</f>
        <v>#REF!</v>
      </c>
      <c r="L9" s="15" t="e">
        <f>#REF!+L22+L37</f>
        <v>#REF!</v>
      </c>
      <c r="M9" s="15" t="e">
        <f>#REF!+M22+M37</f>
        <v>#REF!</v>
      </c>
      <c r="N9" s="15" t="e">
        <f>#REF!+N22+N37</f>
        <v>#REF!</v>
      </c>
      <c r="O9" s="15" t="e">
        <f>#REF!+O22+O37</f>
        <v>#REF!</v>
      </c>
      <c r="P9" s="15" t="e">
        <f>#REF!+P22+P37</f>
        <v>#REF!</v>
      </c>
      <c r="Q9" s="11" t="e">
        <f>L9/J9</f>
        <v>#REF!</v>
      </c>
      <c r="R9" s="8"/>
      <c r="S9" s="7"/>
    </row>
    <row r="10" spans="1:19" ht="15.75">
      <c r="A10" s="58" t="s">
        <v>25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</row>
    <row r="11" spans="1:19">
      <c r="A11" s="24"/>
      <c r="B11" s="64" t="s">
        <v>59</v>
      </c>
      <c r="C11" s="64"/>
      <c r="D11" s="24"/>
      <c r="E11" s="41"/>
      <c r="F11" s="24"/>
      <c r="G11" s="24"/>
      <c r="H11" s="24"/>
      <c r="I11" s="24"/>
      <c r="J11" s="24"/>
      <c r="K11" s="24"/>
      <c r="L11" s="25"/>
      <c r="M11" s="25"/>
      <c r="N11" s="25"/>
      <c r="O11" s="25"/>
      <c r="P11" s="25"/>
      <c r="Q11" s="25"/>
      <c r="R11" s="25"/>
      <c r="S11" s="24"/>
    </row>
    <row r="12" spans="1:19" s="10" customFormat="1">
      <c r="A12" s="19">
        <v>497</v>
      </c>
      <c r="B12" s="6" t="s">
        <v>60</v>
      </c>
      <c r="C12" s="30">
        <v>1975</v>
      </c>
      <c r="D12" s="24">
        <v>0</v>
      </c>
      <c r="E12" s="40" t="s">
        <v>90</v>
      </c>
      <c r="F12" s="9" t="s">
        <v>28</v>
      </c>
      <c r="G12" s="24">
        <v>2</v>
      </c>
      <c r="H12" s="24">
        <v>2</v>
      </c>
      <c r="I12" s="31">
        <v>1113.4000000000001</v>
      </c>
      <c r="J12" s="31">
        <v>953.5</v>
      </c>
      <c r="K12" s="32">
        <v>40</v>
      </c>
      <c r="L12" s="25">
        <v>84693.09</v>
      </c>
      <c r="M12" s="25">
        <v>0</v>
      </c>
      <c r="N12" s="25">
        <v>0</v>
      </c>
      <c r="O12" s="25">
        <f>ROUND(N12*0.45,2)</f>
        <v>0</v>
      </c>
      <c r="P12" s="25">
        <f t="shared" ref="P12:P19" si="0">L12-(M12+N12+O12)</f>
        <v>84693.09</v>
      </c>
      <c r="Q12" s="25">
        <f t="shared" ref="Q12:Q20" si="1">L12/J12</f>
        <v>88.823377031987405</v>
      </c>
      <c r="R12" s="25">
        <v>10225.51</v>
      </c>
      <c r="S12" s="33">
        <v>43100</v>
      </c>
    </row>
    <row r="13" spans="1:19" s="10" customFormat="1">
      <c r="A13" s="19">
        <v>498</v>
      </c>
      <c r="B13" s="6" t="s">
        <v>82</v>
      </c>
      <c r="C13" s="30">
        <v>1975</v>
      </c>
      <c r="D13" s="24">
        <v>0</v>
      </c>
      <c r="E13" s="40" t="s">
        <v>90</v>
      </c>
      <c r="F13" s="9" t="s">
        <v>28</v>
      </c>
      <c r="G13" s="24">
        <v>2</v>
      </c>
      <c r="H13" s="24">
        <v>2</v>
      </c>
      <c r="I13" s="31">
        <v>1127.3</v>
      </c>
      <c r="J13" s="31">
        <v>970.3</v>
      </c>
      <c r="K13" s="32">
        <v>37</v>
      </c>
      <c r="L13" s="25">
        <v>1390546.83</v>
      </c>
      <c r="M13" s="25">
        <v>0</v>
      </c>
      <c r="N13" s="25">
        <v>0</v>
      </c>
      <c r="O13" s="25">
        <v>0</v>
      </c>
      <c r="P13" s="25">
        <f t="shared" si="0"/>
        <v>1390546.83</v>
      </c>
      <c r="Q13" s="25">
        <f t="shared" si="1"/>
        <v>1433.1102030299908</v>
      </c>
      <c r="R13" s="25">
        <v>10225.51</v>
      </c>
      <c r="S13" s="33">
        <v>43100</v>
      </c>
    </row>
    <row r="14" spans="1:19" s="10" customFormat="1">
      <c r="A14" s="19">
        <v>499</v>
      </c>
      <c r="B14" s="6" t="s">
        <v>81</v>
      </c>
      <c r="C14" s="30">
        <v>1982</v>
      </c>
      <c r="D14" s="24">
        <v>0</v>
      </c>
      <c r="E14" s="40" t="s">
        <v>90</v>
      </c>
      <c r="F14" s="9" t="s">
        <v>28</v>
      </c>
      <c r="G14" s="24">
        <v>2</v>
      </c>
      <c r="H14" s="24">
        <v>3</v>
      </c>
      <c r="I14" s="31">
        <v>1321.4</v>
      </c>
      <c r="J14" s="31">
        <v>1156.0999999999999</v>
      </c>
      <c r="K14" s="32">
        <v>43</v>
      </c>
      <c r="L14" s="25">
        <v>260714.19</v>
      </c>
      <c r="M14" s="25">
        <v>0</v>
      </c>
      <c r="N14" s="25">
        <v>0</v>
      </c>
      <c r="O14" s="25">
        <f>ROUND(N14*0.45,2)</f>
        <v>0</v>
      </c>
      <c r="P14" s="25">
        <f t="shared" si="0"/>
        <v>260714.19</v>
      </c>
      <c r="Q14" s="25">
        <f t="shared" si="1"/>
        <v>225.51179828734541</v>
      </c>
      <c r="R14" s="25">
        <v>10225.51</v>
      </c>
      <c r="S14" s="33">
        <v>43100</v>
      </c>
    </row>
    <row r="15" spans="1:19" s="10" customFormat="1">
      <c r="A15" s="19">
        <v>500</v>
      </c>
      <c r="B15" s="6" t="s">
        <v>83</v>
      </c>
      <c r="C15" s="30">
        <v>1982</v>
      </c>
      <c r="D15" s="24">
        <v>0</v>
      </c>
      <c r="E15" s="40" t="s">
        <v>90</v>
      </c>
      <c r="F15" s="9" t="s">
        <v>28</v>
      </c>
      <c r="G15" s="24">
        <v>2</v>
      </c>
      <c r="H15" s="24">
        <v>3</v>
      </c>
      <c r="I15" s="31">
        <v>922.1</v>
      </c>
      <c r="J15" s="31">
        <v>767.1</v>
      </c>
      <c r="K15" s="32">
        <v>38</v>
      </c>
      <c r="L15" s="25">
        <v>64454.080000000002</v>
      </c>
      <c r="M15" s="25">
        <v>0</v>
      </c>
      <c r="N15" s="25">
        <v>0</v>
      </c>
      <c r="O15" s="25">
        <v>0</v>
      </c>
      <c r="P15" s="25">
        <f t="shared" si="0"/>
        <v>64454.080000000002</v>
      </c>
      <c r="Q15" s="25">
        <f t="shared" si="1"/>
        <v>84.023047842523795</v>
      </c>
      <c r="R15" s="25">
        <v>10225.51</v>
      </c>
      <c r="S15" s="33">
        <v>43100</v>
      </c>
    </row>
    <row r="16" spans="1:19" s="10" customFormat="1">
      <c r="A16" s="19">
        <v>501</v>
      </c>
      <c r="B16" s="6" t="s">
        <v>61</v>
      </c>
      <c r="C16" s="30">
        <v>1978</v>
      </c>
      <c r="D16" s="24">
        <v>0</v>
      </c>
      <c r="E16" s="40" t="s">
        <v>90</v>
      </c>
      <c r="F16" s="9" t="s">
        <v>28</v>
      </c>
      <c r="G16" s="24">
        <v>2</v>
      </c>
      <c r="H16" s="24">
        <v>2</v>
      </c>
      <c r="I16" s="31">
        <v>595.20000000000005</v>
      </c>
      <c r="J16" s="31">
        <v>518.5</v>
      </c>
      <c r="K16" s="32">
        <v>26</v>
      </c>
      <c r="L16" s="25">
        <v>41086.639999999999</v>
      </c>
      <c r="M16" s="25">
        <v>0</v>
      </c>
      <c r="N16" s="25">
        <v>0</v>
      </c>
      <c r="O16" s="25">
        <v>0</v>
      </c>
      <c r="P16" s="25">
        <f t="shared" si="0"/>
        <v>41086.639999999999</v>
      </c>
      <c r="Q16" s="25">
        <f t="shared" si="1"/>
        <v>79.241350048216006</v>
      </c>
      <c r="R16" s="25">
        <v>10225.51</v>
      </c>
      <c r="S16" s="33">
        <v>43100</v>
      </c>
    </row>
    <row r="17" spans="1:19" s="10" customFormat="1">
      <c r="A17" s="19">
        <v>502</v>
      </c>
      <c r="B17" s="6" t="s">
        <v>62</v>
      </c>
      <c r="C17" s="30">
        <v>1980</v>
      </c>
      <c r="D17" s="24">
        <v>0</v>
      </c>
      <c r="E17" s="40" t="s">
        <v>90</v>
      </c>
      <c r="F17" s="9" t="s">
        <v>28</v>
      </c>
      <c r="G17" s="24">
        <v>1</v>
      </c>
      <c r="H17" s="24">
        <v>1</v>
      </c>
      <c r="I17" s="31">
        <v>184.6</v>
      </c>
      <c r="J17" s="31">
        <v>184.6</v>
      </c>
      <c r="K17" s="32">
        <v>13</v>
      </c>
      <c r="L17" s="25">
        <v>20270.55</v>
      </c>
      <c r="M17" s="25">
        <v>0</v>
      </c>
      <c r="N17" s="25">
        <v>0</v>
      </c>
      <c r="O17" s="25">
        <f>ROUND(N17*0.45,2)</f>
        <v>0</v>
      </c>
      <c r="P17" s="25">
        <f t="shared" si="0"/>
        <v>20270.55</v>
      </c>
      <c r="Q17" s="25">
        <f t="shared" si="1"/>
        <v>109.80796316359697</v>
      </c>
      <c r="R17" s="25">
        <v>10225.51</v>
      </c>
      <c r="S17" s="33">
        <v>43100</v>
      </c>
    </row>
    <row r="18" spans="1:19" s="10" customFormat="1">
      <c r="A18" s="19">
        <v>503</v>
      </c>
      <c r="B18" s="6" t="s">
        <v>63</v>
      </c>
      <c r="C18" s="30">
        <v>1981</v>
      </c>
      <c r="D18" s="24">
        <v>0</v>
      </c>
      <c r="E18" s="40" t="s">
        <v>90</v>
      </c>
      <c r="F18" s="9" t="s">
        <v>28</v>
      </c>
      <c r="G18" s="24">
        <v>2</v>
      </c>
      <c r="H18" s="24">
        <v>3</v>
      </c>
      <c r="I18" s="31">
        <v>840.5</v>
      </c>
      <c r="J18" s="31">
        <v>757.9</v>
      </c>
      <c r="K18" s="32">
        <v>37</v>
      </c>
      <c r="L18" s="25">
        <v>24425.82</v>
      </c>
      <c r="M18" s="25">
        <v>0</v>
      </c>
      <c r="N18" s="25">
        <v>0</v>
      </c>
      <c r="O18" s="25">
        <f>ROUND(L18*0.045,2)</f>
        <v>1099.1600000000001</v>
      </c>
      <c r="P18" s="25">
        <f t="shared" si="0"/>
        <v>23326.66</v>
      </c>
      <c r="Q18" s="25">
        <f t="shared" si="1"/>
        <v>32.228288692439634</v>
      </c>
      <c r="R18" s="25">
        <v>10225.51</v>
      </c>
      <c r="S18" s="33">
        <v>43100</v>
      </c>
    </row>
    <row r="19" spans="1:19" s="10" customFormat="1">
      <c r="A19" s="19">
        <v>504</v>
      </c>
      <c r="B19" s="6" t="s">
        <v>64</v>
      </c>
      <c r="C19" s="30">
        <v>1978</v>
      </c>
      <c r="D19" s="24">
        <v>0</v>
      </c>
      <c r="E19" s="40" t="s">
        <v>90</v>
      </c>
      <c r="F19" s="9" t="s">
        <v>28</v>
      </c>
      <c r="G19" s="24">
        <v>2</v>
      </c>
      <c r="H19" s="24">
        <v>3</v>
      </c>
      <c r="I19" s="31">
        <v>824.1</v>
      </c>
      <c r="J19" s="31">
        <v>720.1</v>
      </c>
      <c r="K19" s="32">
        <v>40</v>
      </c>
      <c r="L19" s="25">
        <v>1563788.59</v>
      </c>
      <c r="M19" s="25">
        <v>0</v>
      </c>
      <c r="N19" s="25">
        <v>0</v>
      </c>
      <c r="O19" s="25">
        <f>ROUND(L19*0.045,2)</f>
        <v>70370.490000000005</v>
      </c>
      <c r="P19" s="25">
        <f t="shared" si="0"/>
        <v>1493418.1</v>
      </c>
      <c r="Q19" s="25">
        <f t="shared" si="1"/>
        <v>2171.6269823635607</v>
      </c>
      <c r="R19" s="25">
        <v>10225.51</v>
      </c>
      <c r="S19" s="33">
        <v>43100</v>
      </c>
    </row>
    <row r="20" spans="1:19" s="48" customFormat="1" ht="12.75">
      <c r="A20" s="54"/>
      <c r="B20" s="96" t="s">
        <v>65</v>
      </c>
      <c r="C20" s="96"/>
      <c r="D20" s="54"/>
      <c r="E20" s="47"/>
      <c r="F20" s="54"/>
      <c r="G20" s="54"/>
      <c r="H20" s="54"/>
      <c r="I20" s="54">
        <f t="shared" ref="I20:P20" si="2">ROUND(SUM(I12:I19),2)</f>
        <v>6928.6</v>
      </c>
      <c r="J20" s="54">
        <f t="shared" si="2"/>
        <v>6028.1</v>
      </c>
      <c r="K20" s="37">
        <f t="shared" si="2"/>
        <v>274</v>
      </c>
      <c r="L20" s="54">
        <f t="shared" si="2"/>
        <v>3449979.79</v>
      </c>
      <c r="M20" s="54">
        <f t="shared" si="2"/>
        <v>0</v>
      </c>
      <c r="N20" s="54">
        <f t="shared" si="2"/>
        <v>0</v>
      </c>
      <c r="O20" s="54">
        <f t="shared" si="2"/>
        <v>71469.649999999994</v>
      </c>
      <c r="P20" s="54">
        <f t="shared" si="2"/>
        <v>3378510.14</v>
      </c>
      <c r="Q20" s="54">
        <f t="shared" si="1"/>
        <v>572.3162837378278</v>
      </c>
      <c r="R20" s="54"/>
      <c r="S20" s="54"/>
    </row>
    <row r="21" spans="1:19" s="23" customFormat="1">
      <c r="A21" s="65" t="s">
        <v>67</v>
      </c>
      <c r="B21" s="65"/>
      <c r="C21" s="65"/>
      <c r="D21" s="65"/>
      <c r="E21" s="97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</row>
    <row r="22" spans="1:19" s="26" customFormat="1" ht="12.75">
      <c r="A22" s="52" t="e">
        <f>#REF!</f>
        <v>#REF!</v>
      </c>
      <c r="B22" s="61" t="s">
        <v>68</v>
      </c>
      <c r="C22" s="62"/>
      <c r="D22" s="63"/>
      <c r="E22" s="51"/>
      <c r="F22" s="24"/>
      <c r="G22" s="24"/>
      <c r="H22" s="24"/>
      <c r="I22" s="18" t="e">
        <f>ROUND(SUM(#REF!+#REF!+#REF!+#REF!+#REF!+#REF!+#REF!+#REF!+#REF!+#REF!+#REF!+#REF!+#REF!+#REF!+#REF!+#REF!+#REF!+#REF!+#REF!+#REF!+I35+#REF!),2)</f>
        <v>#REF!</v>
      </c>
      <c r="J22" s="18" t="e">
        <f>ROUND(SUM(#REF!+#REF!+#REF!+#REF!+#REF!+#REF!+#REF!+#REF!+#REF!+#REF!+#REF!+#REF!+#REF!+#REF!+#REF!+#REF!+#REF!+#REF!+#REF!+#REF!+J35+#REF!),2)</f>
        <v>#REF!</v>
      </c>
      <c r="K22" s="28" t="e">
        <f>ROUND(SUM(#REF!+#REF!+#REF!+#REF!+#REF!+#REF!+#REF!+#REF!+#REF!+#REF!+#REF!+#REF!+#REF!+#REF!+#REF!+#REF!+#REF!+#REF!+#REF!+#REF!+K35+#REF!),2)</f>
        <v>#REF!</v>
      </c>
      <c r="L22" s="18" t="e">
        <f>ROUND(SUM(#REF!+#REF!+#REF!+#REF!+#REF!+#REF!+#REF!+#REF!+#REF!+#REF!+#REF!+#REF!+#REF!+#REF!+#REF!+#REF!+#REF!+#REF!+#REF!+#REF!+L35+#REF!),2)</f>
        <v>#REF!</v>
      </c>
      <c r="M22" s="18" t="e">
        <f>ROUND(SUM(#REF!+#REF!+#REF!+#REF!+#REF!+#REF!+#REF!+#REF!+#REF!+#REF!+#REF!+#REF!+#REF!+#REF!+#REF!+#REF!+#REF!+#REF!+#REF!+#REF!+M35+#REF!),2)</f>
        <v>#REF!</v>
      </c>
      <c r="N22" s="18" t="e">
        <f>ROUND(SUM(#REF!+#REF!+#REF!+#REF!+#REF!+#REF!+#REF!+#REF!+#REF!+#REF!+#REF!+#REF!+#REF!+#REF!+#REF!+#REF!+#REF!+#REF!+#REF!+#REF!+N35+#REF!),2)</f>
        <v>#REF!</v>
      </c>
      <c r="O22" s="18" t="e">
        <f>ROUND(SUM(#REF!+#REF!+#REF!+#REF!+#REF!+#REF!+#REF!+#REF!+#REF!+#REF!+#REF!+#REF!+#REF!+#REF!+#REF!+#REF!+#REF!+#REF!+#REF!+#REF!+O35+#REF!),2)</f>
        <v>#REF!</v>
      </c>
      <c r="P22" s="18" t="e">
        <f>ROUND(SUM(#REF!+#REF!+#REF!+#REF!+#REF!+#REF!+#REF!+#REF!+#REF!+#REF!+#REF!+#REF!+#REF!+#REF!+#REF!+#REF!+#REF!+#REF!+#REF!+#REF!+P35+#REF!),2)</f>
        <v>#REF!</v>
      </c>
      <c r="Q22" s="54" t="e">
        <f>L22/J22</f>
        <v>#REF!</v>
      </c>
      <c r="R22" s="25"/>
      <c r="S22" s="24"/>
    </row>
    <row r="23" spans="1:19" s="4" customFormat="1">
      <c r="A23" s="38"/>
      <c r="B23" s="64" t="s">
        <v>59</v>
      </c>
      <c r="C23" s="64"/>
      <c r="D23" s="52"/>
      <c r="E23" s="56"/>
      <c r="F23" s="24"/>
      <c r="G23" s="24"/>
      <c r="H23" s="24"/>
      <c r="I23" s="24"/>
      <c r="J23" s="24"/>
      <c r="K23" s="39"/>
      <c r="L23" s="25"/>
      <c r="M23" s="25"/>
      <c r="N23" s="25"/>
      <c r="O23" s="25"/>
      <c r="P23" s="25"/>
      <c r="Q23" s="25"/>
      <c r="R23" s="25"/>
      <c r="S23" s="24"/>
    </row>
    <row r="24" spans="1:19" s="4" customFormat="1" ht="24.75" customHeight="1">
      <c r="A24" s="38">
        <v>606</v>
      </c>
      <c r="B24" s="6" t="s">
        <v>69</v>
      </c>
      <c r="C24" s="45">
        <v>1979</v>
      </c>
      <c r="D24" s="41">
        <v>0</v>
      </c>
      <c r="E24" s="40" t="s">
        <v>90</v>
      </c>
      <c r="F24" s="9" t="s">
        <v>28</v>
      </c>
      <c r="G24" s="41">
        <v>2</v>
      </c>
      <c r="H24" s="41">
        <v>3</v>
      </c>
      <c r="I24" s="42">
        <v>824</v>
      </c>
      <c r="J24" s="42">
        <v>738.3</v>
      </c>
      <c r="K24" s="43">
        <v>32</v>
      </c>
      <c r="L24" s="25">
        <v>3121818.34</v>
      </c>
      <c r="M24" s="25">
        <v>0</v>
      </c>
      <c r="N24" s="25">
        <v>0</v>
      </c>
      <c r="O24" s="25">
        <v>140481.82999999999</v>
      </c>
      <c r="P24" s="25">
        <f t="shared" ref="P24:P34" si="3">L24-(M24+N24+O24)</f>
        <v>2981336.51</v>
      </c>
      <c r="Q24" s="25">
        <f t="shared" ref="Q24:Q35" si="4">L24/J24</f>
        <v>4228.3872951374778</v>
      </c>
      <c r="R24" s="44">
        <v>11802.64</v>
      </c>
      <c r="S24" s="33">
        <v>43465</v>
      </c>
    </row>
    <row r="25" spans="1:19" s="10" customFormat="1">
      <c r="A25" s="38">
        <v>607</v>
      </c>
      <c r="B25" s="6" t="s">
        <v>88</v>
      </c>
      <c r="C25" s="30">
        <v>1978</v>
      </c>
      <c r="D25" s="24">
        <v>0</v>
      </c>
      <c r="E25" s="40" t="s">
        <v>90</v>
      </c>
      <c r="F25" s="9" t="s">
        <v>28</v>
      </c>
      <c r="G25" s="24">
        <v>2</v>
      </c>
      <c r="H25" s="24">
        <v>2</v>
      </c>
      <c r="I25" s="31">
        <v>1178.5999999999999</v>
      </c>
      <c r="J25" s="31">
        <v>1014.5</v>
      </c>
      <c r="K25" s="32">
        <v>39</v>
      </c>
      <c r="L25" s="29">
        <v>7239389.2199999997</v>
      </c>
      <c r="M25" s="25">
        <v>0</v>
      </c>
      <c r="N25" s="25">
        <v>0</v>
      </c>
      <c r="O25" s="25">
        <v>0</v>
      </c>
      <c r="P25" s="25">
        <f t="shared" si="3"/>
        <v>7239389.2199999997</v>
      </c>
      <c r="Q25" s="25">
        <f t="shared" si="4"/>
        <v>7135.9184031542627</v>
      </c>
      <c r="R25" s="44">
        <v>11802.64</v>
      </c>
      <c r="S25" s="33">
        <v>43465</v>
      </c>
    </row>
    <row r="26" spans="1:19" s="10" customFormat="1">
      <c r="A26" s="38">
        <v>608</v>
      </c>
      <c r="B26" s="6" t="s">
        <v>70</v>
      </c>
      <c r="C26" s="30">
        <v>1980</v>
      </c>
      <c r="D26" s="24">
        <v>0</v>
      </c>
      <c r="E26" s="40" t="s">
        <v>90</v>
      </c>
      <c r="F26" s="9" t="s">
        <v>28</v>
      </c>
      <c r="G26" s="24">
        <v>2</v>
      </c>
      <c r="H26" s="24">
        <v>3</v>
      </c>
      <c r="I26" s="31">
        <v>847.8</v>
      </c>
      <c r="J26" s="31">
        <v>755</v>
      </c>
      <c r="K26" s="32">
        <v>38</v>
      </c>
      <c r="L26" s="25">
        <v>2081212.23</v>
      </c>
      <c r="M26" s="25">
        <v>0</v>
      </c>
      <c r="N26" s="25">
        <v>0</v>
      </c>
      <c r="O26" s="25">
        <v>93654.55</v>
      </c>
      <c r="P26" s="25">
        <f t="shared" si="3"/>
        <v>1987557.68</v>
      </c>
      <c r="Q26" s="25">
        <f t="shared" si="4"/>
        <v>2756.5724900662253</v>
      </c>
      <c r="R26" s="44">
        <v>11802.64</v>
      </c>
      <c r="S26" s="33">
        <v>43465</v>
      </c>
    </row>
    <row r="27" spans="1:19" s="10" customFormat="1">
      <c r="A27" s="38">
        <v>609</v>
      </c>
      <c r="B27" s="6" t="s">
        <v>71</v>
      </c>
      <c r="C27" s="30">
        <v>1979</v>
      </c>
      <c r="D27" s="24">
        <v>0</v>
      </c>
      <c r="E27" s="40" t="s">
        <v>90</v>
      </c>
      <c r="F27" s="9" t="s">
        <v>28</v>
      </c>
      <c r="G27" s="24">
        <v>2</v>
      </c>
      <c r="H27" s="24">
        <v>3</v>
      </c>
      <c r="I27" s="31">
        <v>836.8</v>
      </c>
      <c r="J27" s="31">
        <v>745.1</v>
      </c>
      <c r="K27" s="32">
        <v>23</v>
      </c>
      <c r="L27" s="25">
        <v>4513436.12</v>
      </c>
      <c r="M27" s="25">
        <v>0</v>
      </c>
      <c r="N27" s="25">
        <v>0</v>
      </c>
      <c r="O27" s="25">
        <v>146679.62</v>
      </c>
      <c r="P27" s="25">
        <f t="shared" si="3"/>
        <v>4366756.5</v>
      </c>
      <c r="Q27" s="25">
        <f t="shared" si="4"/>
        <v>6057.4904308146561</v>
      </c>
      <c r="R27" s="44">
        <v>11802.64</v>
      </c>
      <c r="S27" s="33">
        <v>43465</v>
      </c>
    </row>
    <row r="28" spans="1:19" s="10" customFormat="1">
      <c r="A28" s="38">
        <v>610</v>
      </c>
      <c r="B28" s="6" t="s">
        <v>72</v>
      </c>
      <c r="C28" s="30">
        <v>1979</v>
      </c>
      <c r="D28" s="24">
        <v>0</v>
      </c>
      <c r="E28" s="40" t="s">
        <v>90</v>
      </c>
      <c r="F28" s="9" t="s">
        <v>28</v>
      </c>
      <c r="G28" s="24">
        <v>2</v>
      </c>
      <c r="H28" s="24">
        <v>3</v>
      </c>
      <c r="I28" s="31">
        <v>844</v>
      </c>
      <c r="J28" s="31">
        <v>751.5</v>
      </c>
      <c r="K28" s="32">
        <v>19</v>
      </c>
      <c r="L28" s="25">
        <v>3819807.73</v>
      </c>
      <c r="M28" s="25">
        <v>0</v>
      </c>
      <c r="N28" s="25">
        <v>0</v>
      </c>
      <c r="O28" s="25">
        <v>171891.35</v>
      </c>
      <c r="P28" s="25">
        <f t="shared" si="3"/>
        <v>3647916.38</v>
      </c>
      <c r="Q28" s="25">
        <f t="shared" si="4"/>
        <v>5082.9111510312705</v>
      </c>
      <c r="R28" s="44">
        <v>11802.64</v>
      </c>
      <c r="S28" s="33">
        <v>43465</v>
      </c>
    </row>
    <row r="29" spans="1:19" s="10" customFormat="1">
      <c r="A29" s="38">
        <v>611</v>
      </c>
      <c r="B29" s="6" t="s">
        <v>73</v>
      </c>
      <c r="C29" s="30">
        <v>1979</v>
      </c>
      <c r="D29" s="24">
        <v>0</v>
      </c>
      <c r="E29" s="40" t="s">
        <v>90</v>
      </c>
      <c r="F29" s="9" t="s">
        <v>28</v>
      </c>
      <c r="G29" s="24">
        <v>2</v>
      </c>
      <c r="H29" s="24">
        <v>3</v>
      </c>
      <c r="I29" s="31">
        <v>845</v>
      </c>
      <c r="J29" s="31">
        <v>756.5</v>
      </c>
      <c r="K29" s="32">
        <v>25</v>
      </c>
      <c r="L29" s="25">
        <v>3770554.97</v>
      </c>
      <c r="M29" s="25">
        <v>0</v>
      </c>
      <c r="N29" s="25">
        <v>0</v>
      </c>
      <c r="O29" s="25">
        <v>0</v>
      </c>
      <c r="P29" s="25">
        <f t="shared" si="3"/>
        <v>3770554.97</v>
      </c>
      <c r="Q29" s="25">
        <f t="shared" si="4"/>
        <v>4984.2101387970924</v>
      </c>
      <c r="R29" s="44">
        <v>11802.64</v>
      </c>
      <c r="S29" s="33">
        <v>43465</v>
      </c>
    </row>
    <row r="30" spans="1:19" s="10" customFormat="1">
      <c r="A30" s="38">
        <v>612</v>
      </c>
      <c r="B30" s="6" t="s">
        <v>85</v>
      </c>
      <c r="C30" s="30">
        <v>1986</v>
      </c>
      <c r="D30" s="24">
        <v>0</v>
      </c>
      <c r="E30" s="40" t="s">
        <v>90</v>
      </c>
      <c r="F30" s="9" t="s">
        <v>28</v>
      </c>
      <c r="G30" s="24">
        <v>2</v>
      </c>
      <c r="H30" s="24">
        <v>3</v>
      </c>
      <c r="I30" s="31">
        <v>1321.2</v>
      </c>
      <c r="J30" s="31">
        <v>1163.8</v>
      </c>
      <c r="K30" s="32">
        <v>38</v>
      </c>
      <c r="L30" s="25">
        <v>3807059.26</v>
      </c>
      <c r="M30" s="25">
        <v>0</v>
      </c>
      <c r="N30" s="25">
        <f>ROUND(L30*10%,2)</f>
        <v>380705.93</v>
      </c>
      <c r="O30" s="25">
        <v>114892.65</v>
      </c>
      <c r="P30" s="25">
        <f t="shared" si="3"/>
        <v>3311460.6799999997</v>
      </c>
      <c r="Q30" s="25">
        <f t="shared" si="4"/>
        <v>3271.2315346279429</v>
      </c>
      <c r="R30" s="44">
        <v>11802.64</v>
      </c>
      <c r="S30" s="33">
        <v>43465</v>
      </c>
    </row>
    <row r="31" spans="1:19" s="10" customFormat="1">
      <c r="A31" s="38">
        <v>613</v>
      </c>
      <c r="B31" s="34" t="s">
        <v>83</v>
      </c>
      <c r="C31" s="45">
        <v>1982</v>
      </c>
      <c r="D31" s="41">
        <v>0</v>
      </c>
      <c r="E31" s="40" t="s">
        <v>90</v>
      </c>
      <c r="F31" s="9" t="s">
        <v>28</v>
      </c>
      <c r="G31" s="41">
        <v>2</v>
      </c>
      <c r="H31" s="41">
        <v>3</v>
      </c>
      <c r="I31" s="42">
        <v>922.1</v>
      </c>
      <c r="J31" s="42">
        <v>767.1</v>
      </c>
      <c r="K31" s="43">
        <v>38</v>
      </c>
      <c r="L31" s="44">
        <v>2629250.59</v>
      </c>
      <c r="M31" s="25">
        <v>0</v>
      </c>
      <c r="N31" s="25">
        <v>0</v>
      </c>
      <c r="O31" s="25">
        <v>0</v>
      </c>
      <c r="P31" s="25">
        <f t="shared" si="3"/>
        <v>2629250.59</v>
      </c>
      <c r="Q31" s="25">
        <f t="shared" si="4"/>
        <v>3427.5199973927779</v>
      </c>
      <c r="R31" s="44">
        <v>11802.64</v>
      </c>
      <c r="S31" s="33">
        <v>43465</v>
      </c>
    </row>
    <row r="32" spans="1:19" s="10" customFormat="1">
      <c r="A32" s="38">
        <v>614</v>
      </c>
      <c r="B32" s="34" t="s">
        <v>61</v>
      </c>
      <c r="C32" s="45">
        <v>1978</v>
      </c>
      <c r="D32" s="41">
        <v>0</v>
      </c>
      <c r="E32" s="40" t="s">
        <v>90</v>
      </c>
      <c r="F32" s="9" t="s">
        <v>28</v>
      </c>
      <c r="G32" s="41">
        <v>2</v>
      </c>
      <c r="H32" s="41">
        <v>2</v>
      </c>
      <c r="I32" s="42">
        <v>595.20000000000005</v>
      </c>
      <c r="J32" s="42">
        <v>518.5</v>
      </c>
      <c r="K32" s="43">
        <v>26</v>
      </c>
      <c r="L32" s="44">
        <v>2201058.42</v>
      </c>
      <c r="M32" s="25">
        <v>0</v>
      </c>
      <c r="N32" s="25">
        <v>0</v>
      </c>
      <c r="O32" s="25">
        <v>0</v>
      </c>
      <c r="P32" s="25">
        <f t="shared" si="3"/>
        <v>2201058.42</v>
      </c>
      <c r="Q32" s="25">
        <f t="shared" si="4"/>
        <v>4245.0499903567979</v>
      </c>
      <c r="R32" s="44">
        <v>11802.64</v>
      </c>
      <c r="S32" s="33">
        <v>43465</v>
      </c>
    </row>
    <row r="33" spans="1:19" s="10" customFormat="1">
      <c r="A33" s="38">
        <v>615</v>
      </c>
      <c r="B33" s="34" t="s">
        <v>63</v>
      </c>
      <c r="C33" s="45">
        <v>1981</v>
      </c>
      <c r="D33" s="41">
        <v>0</v>
      </c>
      <c r="E33" s="40" t="s">
        <v>90</v>
      </c>
      <c r="F33" s="9" t="s">
        <v>28</v>
      </c>
      <c r="G33" s="41">
        <v>2</v>
      </c>
      <c r="H33" s="41">
        <v>3</v>
      </c>
      <c r="I33" s="42">
        <v>840.5</v>
      </c>
      <c r="J33" s="42">
        <v>757.9</v>
      </c>
      <c r="K33" s="43">
        <v>37</v>
      </c>
      <c r="L33" s="44">
        <v>1393550.73</v>
      </c>
      <c r="M33" s="25">
        <v>0</v>
      </c>
      <c r="N33" s="25">
        <v>0</v>
      </c>
      <c r="O33" s="25">
        <v>0</v>
      </c>
      <c r="P33" s="25">
        <f t="shared" si="3"/>
        <v>1393550.73</v>
      </c>
      <c r="Q33" s="25">
        <f t="shared" si="4"/>
        <v>1838.7</v>
      </c>
      <c r="R33" s="44">
        <v>11802.64</v>
      </c>
      <c r="S33" s="33">
        <v>43465</v>
      </c>
    </row>
    <row r="34" spans="1:19" s="10" customFormat="1">
      <c r="A34" s="38">
        <v>616</v>
      </c>
      <c r="B34" s="34" t="s">
        <v>64</v>
      </c>
      <c r="C34" s="45">
        <v>1978</v>
      </c>
      <c r="D34" s="41">
        <v>0</v>
      </c>
      <c r="E34" s="40" t="s">
        <v>90</v>
      </c>
      <c r="F34" s="9" t="s">
        <v>28</v>
      </c>
      <c r="G34" s="41">
        <v>2</v>
      </c>
      <c r="H34" s="41">
        <v>3</v>
      </c>
      <c r="I34" s="42">
        <v>824.1</v>
      </c>
      <c r="J34" s="42">
        <v>720.1</v>
      </c>
      <c r="K34" s="43">
        <v>40</v>
      </c>
      <c r="L34" s="44">
        <v>1557607.63</v>
      </c>
      <c r="M34" s="25">
        <v>0</v>
      </c>
      <c r="N34" s="25">
        <v>0</v>
      </c>
      <c r="O34" s="25">
        <v>0</v>
      </c>
      <c r="P34" s="25">
        <f t="shared" si="3"/>
        <v>1557607.63</v>
      </c>
      <c r="Q34" s="25">
        <f t="shared" si="4"/>
        <v>2163.0435078461323</v>
      </c>
      <c r="R34" s="44">
        <v>11802.64</v>
      </c>
      <c r="S34" s="33">
        <v>43465</v>
      </c>
    </row>
    <row r="35" spans="1:19" s="2" customFormat="1" ht="12.75">
      <c r="A35" s="24"/>
      <c r="B35" s="64" t="s">
        <v>65</v>
      </c>
      <c r="C35" s="64"/>
      <c r="D35" s="55"/>
      <c r="E35" s="55"/>
      <c r="F35" s="24"/>
      <c r="G35" s="24"/>
      <c r="H35" s="24"/>
      <c r="I35" s="54">
        <f t="shared" ref="I35:K35" si="5">ROUND(SUM(I24:I34),2)</f>
        <v>9879.2999999999993</v>
      </c>
      <c r="J35" s="54">
        <f t="shared" si="5"/>
        <v>8688.2999999999993</v>
      </c>
      <c r="K35" s="37">
        <f t="shared" si="5"/>
        <v>355</v>
      </c>
      <c r="L35" s="54">
        <f>ROUND(SUM(L24:L34),2)</f>
        <v>36134745.240000002</v>
      </c>
      <c r="M35" s="54">
        <f t="shared" ref="M35:P35" si="6">ROUND(SUM(M24:M34),2)</f>
        <v>0</v>
      </c>
      <c r="N35" s="54">
        <f t="shared" si="6"/>
        <v>380705.93</v>
      </c>
      <c r="O35" s="54">
        <f t="shared" si="6"/>
        <v>667600</v>
      </c>
      <c r="P35" s="54">
        <f t="shared" si="6"/>
        <v>35086439.310000002</v>
      </c>
      <c r="Q35" s="54">
        <f t="shared" si="4"/>
        <v>4159.0121473706022</v>
      </c>
      <c r="R35" s="25"/>
      <c r="S35" s="33"/>
    </row>
    <row r="36" spans="1:19" s="27" customFormat="1" ht="15.75">
      <c r="A36" s="98" t="s">
        <v>74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9"/>
    </row>
    <row r="37" spans="1:19" s="4" customFormat="1">
      <c r="A37" s="28" t="e">
        <f>#REF!</f>
        <v>#REF!</v>
      </c>
      <c r="B37" s="61" t="s">
        <v>75</v>
      </c>
      <c r="C37" s="62"/>
      <c r="D37" s="62"/>
      <c r="E37" s="62"/>
      <c r="F37" s="63"/>
      <c r="G37" s="24"/>
      <c r="H37" s="24"/>
      <c r="I37" s="54" t="e">
        <f>ROUND(SUM(#REF!+#REF!+#REF!+#REF!+#REF!+#REF!+#REF!+#REF!+#REF!+#REF!+#REF!+#REF!+#REF!+#REF!+#REF!+#REF!+#REF!+#REF!+#REF!+#REF!+I44+#REF!),2)</f>
        <v>#REF!</v>
      </c>
      <c r="J37" s="54" t="e">
        <f>ROUND(SUM(#REF!+#REF!+#REF!+#REF!+#REF!+#REF!+#REF!+#REF!+#REF!+#REF!+#REF!+#REF!+#REF!+#REF!+#REF!+#REF!+#REF!+#REF!+#REF!+#REF!+J44+#REF!),2)</f>
        <v>#REF!</v>
      </c>
      <c r="K37" s="28" t="e">
        <f>ROUND(SUM(#REF!+#REF!+#REF!+#REF!+#REF!+#REF!+#REF!+#REF!+#REF!+#REF!+#REF!+#REF!+#REF!+#REF!+#REF!+#REF!+#REF!+#REF!+#REF!+#REF!+K44+#REF!),2)</f>
        <v>#REF!</v>
      </c>
      <c r="L37" s="54" t="e">
        <f>ROUND(SUM(#REF!+#REF!+#REF!+#REF!+#REF!+#REF!+#REF!+#REF!+#REF!+#REF!+#REF!+#REF!+#REF!+#REF!+#REF!+#REF!+#REF!+#REF!+#REF!+#REF!+L44+#REF!),2)</f>
        <v>#REF!</v>
      </c>
      <c r="M37" s="54" t="e">
        <f>ROUND(SUM(#REF!+#REF!+#REF!+#REF!+#REF!+#REF!+#REF!+#REF!+#REF!+#REF!+#REF!+#REF!+#REF!+#REF!+#REF!+#REF!+#REF!+#REF!+#REF!+#REF!+M44+#REF!),2)</f>
        <v>#REF!</v>
      </c>
      <c r="N37" s="54" t="e">
        <f>ROUND(SUM(#REF!+#REF!+#REF!+#REF!+#REF!+#REF!+#REF!+#REF!+#REF!+#REF!+#REF!+#REF!+#REF!+#REF!+#REF!+#REF!+#REF!+#REF!+#REF!+#REF!+N44+#REF!),2)</f>
        <v>#REF!</v>
      </c>
      <c r="O37" s="54" t="e">
        <f>ROUND(SUM(#REF!+#REF!+#REF!+#REF!+#REF!+#REF!+#REF!+#REF!+#REF!+#REF!+#REF!+#REF!+#REF!+#REF!+#REF!+#REF!+#REF!+#REF!+#REF!+#REF!+O44+#REF!),2)</f>
        <v>#REF!</v>
      </c>
      <c r="P37" s="54" t="e">
        <f>ROUND(SUM(#REF!+#REF!+#REF!+#REF!+#REF!+#REF!+#REF!+#REF!+#REF!+#REF!+#REF!+#REF!+#REF!+#REF!+#REF!+#REF!+#REF!+#REF!+#REF!+#REF!+P44+#REF!),2)</f>
        <v>#REF!</v>
      </c>
      <c r="Q37" s="54" t="e">
        <f>L37/J37</f>
        <v>#REF!</v>
      </c>
      <c r="R37" s="25"/>
      <c r="S37" s="24"/>
    </row>
    <row r="38" spans="1:19" s="4" customFormat="1">
      <c r="A38" s="24"/>
      <c r="B38" s="64" t="s">
        <v>59</v>
      </c>
      <c r="C38" s="64"/>
      <c r="D38" s="24"/>
      <c r="E38" s="41"/>
      <c r="F38" s="24"/>
      <c r="G38" s="24"/>
      <c r="H38" s="24"/>
      <c r="I38" s="24"/>
      <c r="J38" s="24"/>
      <c r="K38" s="24"/>
      <c r="L38" s="25"/>
      <c r="M38" s="25"/>
      <c r="N38" s="25"/>
      <c r="O38" s="25"/>
      <c r="P38" s="25"/>
      <c r="Q38" s="25"/>
      <c r="R38" s="25"/>
      <c r="S38" s="24"/>
    </row>
    <row r="39" spans="1:19" s="10" customFormat="1">
      <c r="A39" s="19">
        <v>482</v>
      </c>
      <c r="B39" s="6" t="s">
        <v>76</v>
      </c>
      <c r="C39" s="30">
        <v>1997</v>
      </c>
      <c r="D39" s="24">
        <v>0</v>
      </c>
      <c r="E39" s="40" t="s">
        <v>90</v>
      </c>
      <c r="F39" s="9" t="s">
        <v>28</v>
      </c>
      <c r="G39" s="24">
        <v>2</v>
      </c>
      <c r="H39" s="24">
        <v>3</v>
      </c>
      <c r="I39" s="31">
        <v>1368.2</v>
      </c>
      <c r="J39" s="31">
        <v>1159.8</v>
      </c>
      <c r="K39" s="32">
        <v>41</v>
      </c>
      <c r="L39" s="25">
        <v>5325147.88</v>
      </c>
      <c r="M39" s="25">
        <v>0</v>
      </c>
      <c r="N39" s="25">
        <v>0</v>
      </c>
      <c r="O39" s="25">
        <f>ROUND(N39*0.45,2)</f>
        <v>0</v>
      </c>
      <c r="P39" s="25">
        <f>L39-(M39+N39+O39)</f>
        <v>5325147.88</v>
      </c>
      <c r="Q39" s="25">
        <f t="shared" ref="Q39:Q44" si="7">L39/J39</f>
        <v>4591.4363510950161</v>
      </c>
      <c r="R39" s="25">
        <v>12392.77</v>
      </c>
      <c r="S39" s="33">
        <v>43830</v>
      </c>
    </row>
    <row r="40" spans="1:19" s="10" customFormat="1">
      <c r="A40" s="19">
        <v>483</v>
      </c>
      <c r="B40" s="6" t="s">
        <v>77</v>
      </c>
      <c r="C40" s="30">
        <v>1979</v>
      </c>
      <c r="D40" s="24">
        <v>0</v>
      </c>
      <c r="E40" s="40" t="s">
        <v>90</v>
      </c>
      <c r="F40" s="9" t="s">
        <v>28</v>
      </c>
      <c r="G40" s="24">
        <v>2</v>
      </c>
      <c r="H40" s="24">
        <v>2</v>
      </c>
      <c r="I40" s="31">
        <v>830.5</v>
      </c>
      <c r="J40" s="31">
        <v>738</v>
      </c>
      <c r="K40" s="32">
        <v>33</v>
      </c>
      <c r="L40" s="25">
        <v>3198834.46</v>
      </c>
      <c r="M40" s="25">
        <v>0</v>
      </c>
      <c r="N40" s="25">
        <v>0</v>
      </c>
      <c r="O40" s="25">
        <f>ROUND(L40*0.045,2)</f>
        <v>143947.54999999999</v>
      </c>
      <c r="P40" s="25">
        <f>L40-(M40+N40+O40)</f>
        <v>3054886.91</v>
      </c>
      <c r="Q40" s="25">
        <f t="shared" si="7"/>
        <v>4334.4640379403791</v>
      </c>
      <c r="R40" s="25">
        <v>12392.77</v>
      </c>
      <c r="S40" s="33">
        <v>43830</v>
      </c>
    </row>
    <row r="41" spans="1:19" s="10" customFormat="1">
      <c r="A41" s="19">
        <v>484</v>
      </c>
      <c r="B41" s="6" t="s">
        <v>78</v>
      </c>
      <c r="C41" s="30">
        <v>1979</v>
      </c>
      <c r="D41" s="24">
        <v>0</v>
      </c>
      <c r="E41" s="40" t="s">
        <v>90</v>
      </c>
      <c r="F41" s="9" t="s">
        <v>28</v>
      </c>
      <c r="G41" s="24">
        <v>2</v>
      </c>
      <c r="H41" s="24">
        <v>3</v>
      </c>
      <c r="I41" s="31">
        <v>842.8</v>
      </c>
      <c r="J41" s="31">
        <v>757</v>
      </c>
      <c r="K41" s="32">
        <v>25</v>
      </c>
      <c r="L41" s="25">
        <v>3215127.91</v>
      </c>
      <c r="M41" s="25">
        <v>0</v>
      </c>
      <c r="N41" s="25">
        <v>0</v>
      </c>
      <c r="O41" s="25">
        <f>ROUND(L41*0.045,2)</f>
        <v>144680.76</v>
      </c>
      <c r="P41" s="25">
        <f>L41-(M41+N41+O41)</f>
        <v>3070447.1500000004</v>
      </c>
      <c r="Q41" s="25">
        <f t="shared" si="7"/>
        <v>4247.1967107001319</v>
      </c>
      <c r="R41" s="25">
        <v>12392.77</v>
      </c>
      <c r="S41" s="33">
        <v>43830</v>
      </c>
    </row>
    <row r="42" spans="1:19" s="10" customFormat="1">
      <c r="A42" s="19">
        <v>485</v>
      </c>
      <c r="B42" s="6" t="s">
        <v>79</v>
      </c>
      <c r="C42" s="30">
        <v>1980</v>
      </c>
      <c r="D42" s="24">
        <v>0</v>
      </c>
      <c r="E42" s="40" t="s">
        <v>90</v>
      </c>
      <c r="F42" s="9" t="s">
        <v>28</v>
      </c>
      <c r="G42" s="24">
        <v>2</v>
      </c>
      <c r="H42" s="24">
        <v>3</v>
      </c>
      <c r="I42" s="31">
        <v>832.2</v>
      </c>
      <c r="J42" s="31">
        <v>741</v>
      </c>
      <c r="K42" s="32">
        <v>22</v>
      </c>
      <c r="L42" s="25">
        <v>2565962.5099999998</v>
      </c>
      <c r="M42" s="25">
        <v>0</v>
      </c>
      <c r="N42" s="25">
        <v>0</v>
      </c>
      <c r="O42" s="25">
        <f>ROUND(L42*0.045,2)</f>
        <v>115468.31</v>
      </c>
      <c r="P42" s="25">
        <f>L42-(M42+N42+O42)</f>
        <v>2450494.1999999997</v>
      </c>
      <c r="Q42" s="25">
        <f t="shared" si="7"/>
        <v>3462.8373954116055</v>
      </c>
      <c r="R42" s="25">
        <v>12392.77</v>
      </c>
      <c r="S42" s="33">
        <v>43830</v>
      </c>
    </row>
    <row r="43" spans="1:19" s="10" customFormat="1">
      <c r="A43" s="19">
        <v>486</v>
      </c>
      <c r="B43" s="6" t="s">
        <v>80</v>
      </c>
      <c r="C43" s="30">
        <v>1981</v>
      </c>
      <c r="D43" s="24">
        <v>0</v>
      </c>
      <c r="E43" s="40" t="s">
        <v>90</v>
      </c>
      <c r="F43" s="9" t="s">
        <v>28</v>
      </c>
      <c r="G43" s="24">
        <v>2</v>
      </c>
      <c r="H43" s="24">
        <v>3</v>
      </c>
      <c r="I43" s="31">
        <v>1126.3</v>
      </c>
      <c r="J43" s="31">
        <v>1121.4000000000001</v>
      </c>
      <c r="K43" s="32">
        <v>42</v>
      </c>
      <c r="L43" s="25">
        <v>8993506.9199999999</v>
      </c>
      <c r="M43" s="25">
        <v>0</v>
      </c>
      <c r="N43" s="25">
        <v>0</v>
      </c>
      <c r="O43" s="25">
        <f>ROUND(L43*0.045,2)</f>
        <v>404707.81</v>
      </c>
      <c r="P43" s="25">
        <f>L43-(M43+N43+O43)</f>
        <v>8588799.1099999994</v>
      </c>
      <c r="Q43" s="25">
        <f t="shared" si="7"/>
        <v>8019.8920278223641</v>
      </c>
      <c r="R43" s="25">
        <v>12392.77</v>
      </c>
      <c r="S43" s="33">
        <v>43830</v>
      </c>
    </row>
    <row r="44" spans="1:19" s="16" customFormat="1" ht="12.75">
      <c r="A44" s="24"/>
      <c r="B44" s="64" t="s">
        <v>65</v>
      </c>
      <c r="C44" s="64"/>
      <c r="D44" s="53"/>
      <c r="E44" s="46"/>
      <c r="F44" s="24"/>
      <c r="G44" s="24"/>
      <c r="H44" s="24"/>
      <c r="I44" s="54">
        <f t="shared" ref="I44:P44" si="8">ROUND(SUM(I39:I43),2)</f>
        <v>5000</v>
      </c>
      <c r="J44" s="54">
        <f t="shared" si="8"/>
        <v>4517.2</v>
      </c>
      <c r="K44" s="52">
        <f t="shared" si="8"/>
        <v>163</v>
      </c>
      <c r="L44" s="54">
        <f t="shared" si="8"/>
        <v>23298579.68</v>
      </c>
      <c r="M44" s="54">
        <f t="shared" si="8"/>
        <v>0</v>
      </c>
      <c r="N44" s="54">
        <f t="shared" si="8"/>
        <v>0</v>
      </c>
      <c r="O44" s="54">
        <f t="shared" si="8"/>
        <v>808804.43</v>
      </c>
      <c r="P44" s="54">
        <f t="shared" si="8"/>
        <v>22489775.25</v>
      </c>
      <c r="Q44" s="54">
        <f t="shared" si="7"/>
        <v>5157.7480917382454</v>
      </c>
      <c r="R44" s="25"/>
      <c r="S44" s="33"/>
    </row>
    <row r="45" spans="1:19" s="4" customFormat="1">
      <c r="A45" s="2"/>
      <c r="B45" s="12"/>
      <c r="C45" s="13"/>
      <c r="D45" s="2"/>
      <c r="E45" s="2"/>
      <c r="F45" s="2"/>
      <c r="G45" s="2"/>
      <c r="H45" s="2"/>
      <c r="I45" s="2"/>
      <c r="J45" s="2"/>
      <c r="K45" s="2"/>
      <c r="L45" s="14"/>
      <c r="M45" s="14"/>
      <c r="N45" s="14"/>
      <c r="O45" s="14"/>
      <c r="P45" s="14"/>
      <c r="Q45" s="14"/>
      <c r="R45" s="14"/>
      <c r="S45" s="2"/>
    </row>
    <row r="46" spans="1:19" s="4" customFormat="1">
      <c r="A46" s="2"/>
      <c r="B46" s="12"/>
      <c r="C46" s="13"/>
      <c r="D46" s="2"/>
      <c r="E46" s="2"/>
      <c r="F46" s="2"/>
      <c r="G46" s="2"/>
      <c r="H46" s="2"/>
      <c r="I46" s="2"/>
      <c r="J46" s="2"/>
      <c r="K46" s="2"/>
      <c r="L46" s="14"/>
      <c r="M46" s="14"/>
      <c r="N46" s="14"/>
      <c r="O46" s="14"/>
      <c r="P46" s="14"/>
      <c r="Q46" s="14"/>
      <c r="R46" s="14"/>
      <c r="S46" s="2"/>
    </row>
    <row r="47" spans="1:19" s="4" customFormat="1">
      <c r="A47" s="2"/>
      <c r="B47" s="12"/>
      <c r="C47" s="13"/>
      <c r="D47" s="2"/>
      <c r="E47" s="2"/>
      <c r="F47" s="2"/>
      <c r="G47" s="2"/>
      <c r="H47" s="2"/>
      <c r="I47" s="2"/>
      <c r="J47" s="2"/>
      <c r="K47" s="2"/>
      <c r="L47" s="14"/>
      <c r="M47" s="14"/>
      <c r="N47" s="14"/>
      <c r="O47" s="14"/>
      <c r="P47" s="14"/>
      <c r="Q47" s="14"/>
      <c r="R47" s="14"/>
      <c r="S47" s="2"/>
    </row>
    <row r="48" spans="1:19" s="4" customFormat="1">
      <c r="A48" s="2"/>
      <c r="B48" s="12"/>
      <c r="C48" s="13"/>
      <c r="D48" s="2"/>
      <c r="E48" s="2"/>
      <c r="F48" s="2"/>
      <c r="G48" s="2"/>
      <c r="H48" s="2"/>
      <c r="I48" s="2"/>
      <c r="J48" s="2"/>
      <c r="K48" s="2"/>
      <c r="L48" s="14"/>
      <c r="M48" s="14"/>
      <c r="N48" s="14"/>
      <c r="O48" s="14"/>
      <c r="P48" s="14"/>
      <c r="Q48" s="14"/>
      <c r="R48" s="14"/>
      <c r="S48" s="2"/>
    </row>
    <row r="49" spans="1:19" s="4" customFormat="1">
      <c r="A49" s="2"/>
      <c r="B49" s="12"/>
      <c r="C49" s="13"/>
      <c r="D49" s="2"/>
      <c r="E49" s="2"/>
      <c r="F49" s="2"/>
      <c r="G49" s="2"/>
      <c r="H49" s="2"/>
      <c r="I49" s="2"/>
      <c r="J49" s="2"/>
      <c r="K49" s="2"/>
      <c r="L49" s="14"/>
      <c r="M49" s="14"/>
      <c r="N49" s="14"/>
      <c r="O49" s="14"/>
      <c r="P49" s="14"/>
      <c r="Q49" s="14"/>
      <c r="R49" s="14"/>
      <c r="S49" s="2"/>
    </row>
    <row r="50" spans="1:19" s="4" customFormat="1">
      <c r="A50" s="2"/>
      <c r="B50" s="12"/>
      <c r="C50" s="13"/>
      <c r="D50" s="2"/>
      <c r="E50" s="2"/>
      <c r="F50" s="2"/>
      <c r="G50" s="2"/>
      <c r="H50" s="2"/>
      <c r="I50" s="2"/>
      <c r="J50" s="2"/>
      <c r="K50" s="2"/>
      <c r="L50" s="14"/>
      <c r="M50" s="14"/>
      <c r="N50" s="14"/>
      <c r="O50" s="14"/>
      <c r="P50" s="14"/>
      <c r="Q50" s="14"/>
      <c r="R50" s="14"/>
      <c r="S50" s="2"/>
    </row>
    <row r="51" spans="1:19" s="4" customFormat="1">
      <c r="A51" s="2"/>
      <c r="B51" s="12"/>
      <c r="C51" s="13"/>
      <c r="D51" s="2"/>
      <c r="E51" s="2"/>
      <c r="F51" s="2"/>
      <c r="G51" s="2"/>
      <c r="H51" s="2"/>
      <c r="I51" s="2"/>
      <c r="J51" s="2"/>
      <c r="K51" s="2"/>
      <c r="L51" s="14"/>
      <c r="M51" s="14"/>
      <c r="N51" s="14"/>
      <c r="O51" s="14"/>
      <c r="P51" s="14"/>
      <c r="Q51" s="14"/>
      <c r="R51" s="14"/>
      <c r="S51" s="2"/>
    </row>
    <row r="52" spans="1:19" s="4" customFormat="1">
      <c r="A52" s="2"/>
      <c r="B52" s="12"/>
      <c r="C52" s="13"/>
      <c r="D52" s="2"/>
      <c r="E52" s="2"/>
      <c r="F52" s="2"/>
      <c r="G52" s="2"/>
      <c r="H52" s="2"/>
      <c r="I52" s="2"/>
      <c r="J52" s="2"/>
      <c r="K52" s="2"/>
      <c r="L52" s="14"/>
      <c r="M52" s="14"/>
      <c r="N52" s="14"/>
      <c r="O52" s="14"/>
      <c r="P52" s="14"/>
      <c r="Q52" s="14"/>
      <c r="R52" s="14"/>
      <c r="S52" s="2"/>
    </row>
    <row r="53" spans="1:19" s="4" customFormat="1">
      <c r="A53" s="2"/>
      <c r="B53" s="12"/>
      <c r="C53" s="13"/>
      <c r="D53" s="2"/>
      <c r="E53" s="2"/>
      <c r="F53" s="2"/>
      <c r="G53" s="2"/>
      <c r="H53" s="2"/>
      <c r="I53" s="2"/>
      <c r="J53" s="2"/>
      <c r="K53" s="2"/>
      <c r="L53" s="14"/>
      <c r="M53" s="14"/>
      <c r="N53" s="14"/>
      <c r="O53" s="14"/>
      <c r="P53" s="14"/>
      <c r="Q53" s="14"/>
      <c r="R53" s="14"/>
      <c r="S53" s="2"/>
    </row>
  </sheetData>
  <autoFilter ref="A9:II44"/>
  <sortState ref="A9:S1770">
    <sortCondition ref="B346"/>
  </sortState>
  <mergeCells count="32">
    <mergeCell ref="B38:C38"/>
    <mergeCell ref="B44:C44"/>
    <mergeCell ref="B23:C23"/>
    <mergeCell ref="B35:C35"/>
    <mergeCell ref="A36:S36"/>
    <mergeCell ref="B37:F37"/>
    <mergeCell ref="A21:S21"/>
    <mergeCell ref="B22:D22"/>
    <mergeCell ref="B11:C11"/>
    <mergeCell ref="B20:C20"/>
    <mergeCell ref="P1:S1"/>
    <mergeCell ref="I4:I6"/>
    <mergeCell ref="A3:S3"/>
    <mergeCell ref="S4:S7"/>
    <mergeCell ref="K4:K6"/>
    <mergeCell ref="L5:L6"/>
    <mergeCell ref="M5:P5"/>
    <mergeCell ref="R4:R6"/>
    <mergeCell ref="A4:A7"/>
    <mergeCell ref="D5:D7"/>
    <mergeCell ref="H4:H7"/>
    <mergeCell ref="F4:F7"/>
    <mergeCell ref="G4:G7"/>
    <mergeCell ref="C5:C7"/>
    <mergeCell ref="L4:P4"/>
    <mergeCell ref="Q4:Q6"/>
    <mergeCell ref="B4:B7"/>
    <mergeCell ref="C4:D4"/>
    <mergeCell ref="A2:S2"/>
    <mergeCell ref="J4:J6"/>
    <mergeCell ref="E4:E7"/>
    <mergeCell ref="A10:S10"/>
  </mergeCells>
  <phoneticPr fontId="8" type="noConversion"/>
  <pageMargins left="0.15748031496062992" right="0.19685039370078741" top="0.35433070866141736" bottom="0.35433070866141736" header="0.11811023622047245" footer="0.11811023622047245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activeCell="B13" sqref="B13:B18"/>
    </sheetView>
  </sheetViews>
  <sheetFormatPr defaultRowHeight="15"/>
  <cols>
    <col min="1" max="1" width="39.42578125" customWidth="1"/>
    <col min="2" max="2" width="5.7109375" customWidth="1"/>
  </cols>
  <sheetData>
    <row r="1" spans="1:2">
      <c r="A1" s="6" t="s">
        <v>44</v>
      </c>
      <c r="B1" s="30">
        <v>1993</v>
      </c>
    </row>
    <row r="2" spans="1:2">
      <c r="A2" s="6" t="s">
        <v>38</v>
      </c>
      <c r="B2" s="30">
        <v>1989</v>
      </c>
    </row>
    <row r="3" spans="1:2">
      <c r="A3" s="6" t="s">
        <v>40</v>
      </c>
      <c r="B3" s="30">
        <v>1989</v>
      </c>
    </row>
    <row r="4" spans="1:2">
      <c r="A4" s="6" t="s">
        <v>47</v>
      </c>
      <c r="B4" s="30">
        <v>1989</v>
      </c>
    </row>
    <row r="5" spans="1:2">
      <c r="A5" s="6" t="s">
        <v>32</v>
      </c>
      <c r="B5" s="30">
        <v>1988</v>
      </c>
    </row>
    <row r="6" spans="1:2">
      <c r="A6" s="6" t="s">
        <v>49</v>
      </c>
      <c r="B6" s="30">
        <v>1988</v>
      </c>
    </row>
    <row r="7" spans="1:2">
      <c r="A7" s="6" t="s">
        <v>53</v>
      </c>
      <c r="B7" s="30">
        <v>1988</v>
      </c>
    </row>
    <row r="8" spans="1:2">
      <c r="A8" s="6" t="s">
        <v>55</v>
      </c>
      <c r="B8" s="30">
        <v>1988</v>
      </c>
    </row>
    <row r="9" spans="1:2">
      <c r="A9" s="6" t="s">
        <v>42</v>
      </c>
      <c r="B9" s="30">
        <v>1987</v>
      </c>
    </row>
    <row r="10" spans="1:2">
      <c r="A10" s="6" t="s">
        <v>54</v>
      </c>
      <c r="B10" s="30">
        <v>1987</v>
      </c>
    </row>
    <row r="11" spans="1:2">
      <c r="A11" s="6" t="s">
        <v>33</v>
      </c>
      <c r="B11" s="30">
        <v>1986</v>
      </c>
    </row>
    <row r="12" spans="1:2">
      <c r="A12" s="6" t="s">
        <v>46</v>
      </c>
      <c r="B12" s="30">
        <v>1986</v>
      </c>
    </row>
    <row r="13" spans="1:2">
      <c r="A13" s="6" t="s">
        <v>29</v>
      </c>
      <c r="B13" s="30">
        <v>1985</v>
      </c>
    </row>
    <row r="14" spans="1:2">
      <c r="A14" s="6" t="s">
        <v>26</v>
      </c>
      <c r="B14" s="30">
        <v>1985</v>
      </c>
    </row>
    <row r="15" spans="1:2">
      <c r="A15" s="6" t="s">
        <v>31</v>
      </c>
      <c r="B15" s="30">
        <v>1984</v>
      </c>
    </row>
    <row r="16" spans="1:2">
      <c r="A16" s="6" t="s">
        <v>51</v>
      </c>
      <c r="B16" s="30">
        <v>1984</v>
      </c>
    </row>
    <row r="17" spans="1:2">
      <c r="A17" s="6" t="s">
        <v>34</v>
      </c>
      <c r="B17" s="30">
        <v>1983</v>
      </c>
    </row>
    <row r="18" spans="1:2">
      <c r="A18" s="34" t="s">
        <v>35</v>
      </c>
      <c r="B18" s="45">
        <v>1983</v>
      </c>
    </row>
    <row r="19" spans="1:2">
      <c r="A19" s="6" t="s">
        <v>43</v>
      </c>
      <c r="B19" s="45">
        <v>1983</v>
      </c>
    </row>
    <row r="20" spans="1:2">
      <c r="A20" s="6" t="s">
        <v>45</v>
      </c>
      <c r="B20" s="30">
        <v>1983</v>
      </c>
    </row>
    <row r="21" spans="1:2">
      <c r="A21" s="6" t="s">
        <v>50</v>
      </c>
      <c r="B21" s="30">
        <v>1983</v>
      </c>
    </row>
    <row r="22" spans="1:2">
      <c r="A22" s="6" t="s">
        <v>39</v>
      </c>
      <c r="B22" s="30">
        <v>1982</v>
      </c>
    </row>
    <row r="23" spans="1:2">
      <c r="A23" s="6" t="s">
        <v>58</v>
      </c>
      <c r="B23" s="30">
        <v>1982</v>
      </c>
    </row>
    <row r="24" spans="1:2">
      <c r="A24" s="6" t="s">
        <v>48</v>
      </c>
      <c r="B24" s="30">
        <v>1979</v>
      </c>
    </row>
    <row r="25" spans="1:2">
      <c r="A25" s="6" t="s">
        <v>30</v>
      </c>
      <c r="B25" s="30">
        <v>1978</v>
      </c>
    </row>
    <row r="26" spans="1:2">
      <c r="A26" s="6" t="s">
        <v>84</v>
      </c>
      <c r="B26" s="30">
        <v>1976</v>
      </c>
    </row>
    <row r="27" spans="1:2">
      <c r="A27" s="6" t="s">
        <v>37</v>
      </c>
      <c r="B27" s="30">
        <v>1975</v>
      </c>
    </row>
    <row r="28" spans="1:2">
      <c r="A28" s="6" t="s">
        <v>52</v>
      </c>
      <c r="B28" s="30">
        <v>1975</v>
      </c>
    </row>
    <row r="29" spans="1:2">
      <c r="A29" s="6" t="s">
        <v>36</v>
      </c>
      <c r="B29" s="30">
        <v>1971</v>
      </c>
    </row>
    <row r="30" spans="1:2">
      <c r="A30" s="6" t="s">
        <v>56</v>
      </c>
      <c r="B30" s="30">
        <v>1966</v>
      </c>
    </row>
    <row r="31" spans="1:2">
      <c r="A31" s="6" t="s">
        <v>41</v>
      </c>
      <c r="B31" s="30">
        <v>1961</v>
      </c>
    </row>
    <row r="32" spans="1:2">
      <c r="A32" s="6" t="s">
        <v>57</v>
      </c>
      <c r="B32" s="30">
        <v>1961</v>
      </c>
    </row>
  </sheetData>
  <sortState ref="A1:B32">
    <sortCondition descending="1" ref="B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Лист2</vt:lpstr>
      <vt:lpstr>Лист1</vt:lpstr>
      <vt:lpstr>перечень!Заголовки_для_печати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KotovSM</cp:lastModifiedBy>
  <cp:lastPrinted>2018-04-11T10:31:17Z</cp:lastPrinted>
  <dcterms:created xsi:type="dcterms:W3CDTF">2014-05-20T15:22:49Z</dcterms:created>
  <dcterms:modified xsi:type="dcterms:W3CDTF">2018-04-11T10:31:34Z</dcterms:modified>
</cp:coreProperties>
</file>