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54" i="1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G135"/>
  <c r="G134"/>
  <c r="G133"/>
  <c r="G132"/>
  <c r="G131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G88"/>
  <c r="G87"/>
  <c r="H86"/>
  <c r="G86"/>
  <c r="H85"/>
  <c r="G85"/>
  <c r="H84"/>
  <c r="G84"/>
  <c r="G83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G37"/>
  <c r="G36"/>
  <c r="G35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</calcChain>
</file>

<file path=xl/sharedStrings.xml><?xml version="1.0" encoding="utf-8"?>
<sst xmlns="http://schemas.openxmlformats.org/spreadsheetml/2006/main" count="764" uniqueCount="164">
  <si>
    <t>АСП</t>
  </si>
  <si>
    <t>650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</si>
  <si>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</si>
  <si>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</si>
  <si>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</si>
  <si>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</si>
  <si>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</si>
  <si>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</si>
  <si>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7000000000</t>
  </si>
  <si>
    <t>Глава муниципального образования</t>
  </si>
  <si>
    <t>7000002030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</si>
  <si>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</si>
  <si>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</si>
  <si>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</si>
  <si>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</si>
  <si>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</si>
  <si>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</si>
  <si>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мероприятия органов местного самоуправления</t>
  </si>
  <si>
    <t>7000002400</t>
  </si>
  <si>
    <t>Прочая закупка товаров, работ и услуг для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</si>
  <si>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</si>
  <si>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</si>
  <si>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</si>
  <si>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Ведомственные программы</t>
  </si>
  <si>
    <t>8000000000</t>
  </si>
  <si>
    <t>Ведомственная целевая программа «Управление муниципальными финансами  в сельском поселении Луговской на 2019 – 2021 годы»</t>
  </si>
  <si>
    <t>8060000000</t>
  </si>
  <si>
    <t>Обеспечение функций органов местного самоуправления денежное содержание ДМС</t>
  </si>
  <si>
    <t>8060002040</t>
  </si>
  <si>
    <t>Обеспечение функций ОМС ( должности не относящиеся к ДМС)</t>
  </si>
  <si>
    <t>8060002050</t>
  </si>
  <si>
    <t>Обеспечение функций органов местного самоуправления прочие мероприятия</t>
  </si>
  <si>
    <t>8060002400</t>
  </si>
  <si>
    <t>Иные выплаты персоналу, за исключением фонда оплаты труда</t>
  </si>
  <si>
    <t>122</t>
  </si>
  <si>
    <t>Резервные фонды</t>
  </si>
  <si>
    <t>0111</t>
  </si>
  <si>
    <t>Резервные фонды местных администраций</t>
  </si>
  <si>
    <t>7000020610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</si>
  <si>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</si>
  <si>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</si>
  <si>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</si>
  <si>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</si>
  <si>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«Развитие муниципальной службы и кадрового резерва в сельском поселении Луговской на 2017 – 2020 годы»</t>
  </si>
  <si>
    <t>3300000000</t>
  </si>
  <si>
    <t xml:space="preserve">Реализация мероприятий </t>
  </si>
  <si>
    <t>3300099990</t>
  </si>
  <si>
    <t>Формирование условно утвержденных расходов</t>
  </si>
  <si>
    <t>7000020620</t>
  </si>
  <si>
    <t>Реализация мероприятий</t>
  </si>
  <si>
    <t>7000099990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</si>
  <si>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</si>
  <si>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</si>
  <si>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</si>
  <si>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</si>
  <si>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</si>
  <si>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</si>
  <si>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</si>
  <si>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</si>
  <si>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</si>
  <si>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</si>
  <si>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</si>
  <si>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</si>
  <si>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</si>
  <si>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</si>
  <si>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</si>
  <si>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</si>
  <si>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</si>
  <si>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7000059300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</si>
  <si>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</si>
  <si>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</si>
  <si>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«Защита населения и территорий от чрезвычайных ситуаций, обеспечение пожарной безопасности, профилактика терроризма и экстремизма в сельском поселении Луговской  на 2019 – 2021 годы»</t>
  </si>
  <si>
    <t>1400000000</t>
  </si>
  <si>
    <t>1400199990</t>
  </si>
  <si>
    <t>1400299990</t>
  </si>
  <si>
    <t>1400399990</t>
  </si>
  <si>
    <t>Подпрограмма "Укрепление пожарной безопасности в Ханты-Мансийском районе" в рамках МП «Безопасность жизнедеятельности в Ханты-Мансийском районе на 2019 – 2021 годы»</t>
  </si>
  <si>
    <t>1420000000</t>
  </si>
  <si>
    <t>Устройство защитных противопожарных полос в населенных пунктах района, реализация мероприятий</t>
  </si>
  <si>
    <t>1420120803</t>
  </si>
  <si>
    <t>Устройство защитных противопожарных полос (софинансирование), реализация мероприятий</t>
  </si>
  <si>
    <t>14201S0803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</si>
  <si>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</si>
  <si>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</si>
  <si>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2021 годы»</t>
  </si>
  <si>
    <t>1300000000</t>
  </si>
  <si>
    <t>Субсидии на создание условий для деятельности народных дружин (ОБ)</t>
  </si>
  <si>
    <t>1300182300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</si>
  <si>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</si>
  <si>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</si>
  <si>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1300199990</t>
  </si>
  <si>
    <t>Субсидии на создание условий деятельности народных дружин (софинансирование сельских поселений)</t>
  </si>
  <si>
    <t>13001S2300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</si>
  <si>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</si>
  <si>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</si>
  <si>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</si>
  <si>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</si>
  <si>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«Комплексное развитие транспортной системы на территории сельского поселения Луговской на 2019 – 2021 годы»</t>
  </si>
  <si>
    <t>1800000000</t>
  </si>
  <si>
    <t>1800699990</t>
  </si>
  <si>
    <t>Связь и информатика</t>
  </si>
  <si>
    <t>0410</t>
  </si>
  <si>
    <t>Прочие мероприятия ОМС (Связь и информатика)  в рамках программы</t>
  </si>
  <si>
    <t>8060020070</t>
  </si>
  <si>
    <t>ЖИЛИЩНО-КОММУНАЛЬНОЕ ХОЗЯЙСТВО</t>
  </si>
  <si>
    <t>0500</t>
  </si>
  <si>
    <t>Жилищное хозяйство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</si>
  <si>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</si>
  <si>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</si>
  <si>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</si>
  <si>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Благоустройство</t>
  </si>
  <si>
    <t>0503</t>
  </si>
  <si>
    <t>Муниципальная программа «Благоустройство населённых пунктов в сельском поселении Луговской на 2019 – 2021 годы»</t>
  </si>
  <si>
    <t>1200000000</t>
  </si>
  <si>
    <t>1200099990</t>
  </si>
  <si>
    <t>Муниципальная программа СП "Энергосбережение и повышение энергетической эффективности на территории сельского поселения Луговской на 2018-2022 годы"</t>
  </si>
  <si>
    <t>3400000000</t>
  </si>
  <si>
    <t>3400099990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</si>
  <si>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</si>
  <si>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</si>
  <si>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</si>
  <si>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</si>
  <si>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«Обеспечение экологической безопасности Ханты-Мансийского района  на 2019– 2021 годы»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</si>
  <si>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</si>
  <si>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</si>
  <si>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</si>
  <si>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</si>
  <si>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</si>
  <si>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КУЛЬТУРА, КИНЕМАТОГРАФИЯ</t>
  </si>
  <si>
    <t>0800</t>
  </si>
  <si>
    <t>Культура</t>
  </si>
  <si>
    <t>0801</t>
  </si>
  <si>
    <t>Муниципальная программа "Культура Ханты-Мансийского района на 2014-2018 годы"</t>
  </si>
  <si>
    <t>0500000000</t>
  </si>
  <si>
    <t>Субсидии на содействие развитию исторических и иных местных традиций (за счет средств бюджета автономного округа)</t>
  </si>
  <si>
    <t>0500182420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</si>
  <si>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</si>
  <si>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611</t>
  </si>
  <si>
    <t>Софинансирование мероприятия на содействие развитию исторических и иных местных традиций</t>
  </si>
  <si>
    <t>05001S2420</t>
  </si>
  <si>
    <t>Субсидия бюджетным и автономным учреждениям, некоммерческим организациям</t>
  </si>
  <si>
    <t>7000061990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</si>
  <si>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</si>
  <si>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</si>
  <si>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</si>
  <si>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</si>
  <si>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</si>
  <si>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</si>
  <si>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Пенсии, выплачиваемые организациям сектора государственного управления</t>
  </si>
  <si>
    <t>312</t>
  </si>
  <si>
    <t>ФИЗИЧЕСКАЯ КУЛЬТУРА И СПОРТ</t>
  </si>
  <si>
    <t>1100</t>
  </si>
  <si>
    <t>Физическая культура</t>
  </si>
  <si>
    <t>1101</t>
  </si>
  <si>
    <t>Итого</t>
  </si>
  <si>
    <t>Наименование</t>
  </si>
  <si>
    <t>Вед</t>
  </si>
  <si>
    <t>РЗ ПР</t>
  </si>
  <si>
    <t>ЦСР</t>
  </si>
  <si>
    <t>КВР</t>
  </si>
  <si>
    <r>
      <t xml:space="preserve">Сумма на 2020 год, </t>
    </r>
    <r>
      <rPr>
        <sz val="10"/>
        <color theme="1"/>
        <rFont val="Times New Roman"/>
        <family val="1"/>
        <charset val="204"/>
      </rPr>
      <t>(тыс. руб.)</t>
    </r>
  </si>
  <si>
    <r>
      <t xml:space="preserve">Сумма на 2021 год, </t>
    </r>
    <r>
      <rPr>
        <sz val="10"/>
        <color theme="1"/>
        <rFont val="Times New Roman"/>
        <family val="1"/>
        <charset val="204"/>
      </rPr>
      <t>(тыс. руб.)</t>
    </r>
  </si>
  <si>
    <t xml:space="preserve">Ведомственная структура расходов бюджета сельского поселения Луговской
на 2020-2021 годы
</t>
  </si>
  <si>
    <r>
      <t xml:space="preserve">Приложение 6
к решению Совета депутатов
сельского поселения Луговской
от </t>
    </r>
    <r>
      <rPr>
        <b/>
        <sz val="12"/>
        <color theme="1"/>
        <rFont val="Times New Roman"/>
        <family val="1"/>
        <charset val="204"/>
      </rPr>
      <t>29.01.2019</t>
    </r>
    <r>
      <rPr>
        <sz val="12"/>
        <color theme="1"/>
        <rFont val="Times New Roman"/>
        <family val="1"/>
        <charset val="204"/>
      </rPr>
      <t xml:space="preserve"> года № </t>
    </r>
    <r>
      <rPr>
        <b/>
        <sz val="12"/>
        <color theme="1"/>
        <rFont val="Times New Roman"/>
        <family val="1"/>
        <charset val="204"/>
      </rPr>
      <t>107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</si>
</sst>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horizontal="right" wrapText="1"/>
    </xf>
    <xf numFmtId="0" fontId="4" fillId="2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4"/>
  <sheetViews>
    <sheetView tabSelected="1" zoomScale="170" zoomScaleNormal="170" workbookViewId="0">
      <selection activeCell="K8" sqref="K8"/>
    </sheetView>
  </sheetViews>
  <sheetFormatPr defaultRowHeight="15"/>
  <cols>
    <col min="1" max="1" width="4.5703125" customWidth="1"/>
    <col min="2" max="2" width="31.85546875" customWidth="1"/>
    <col min="3" max="3" width="5" customWidth="1"/>
    <col min="4" max="4" width="7.85546875" customWidth="1"/>
    <col min="5" max="5" width="11.5703125" customWidth="1"/>
    <col min="6" max="6" width="5.28515625" customWidth="1"/>
    <col min="7" max="7" width="11" customWidth="1"/>
    <col min="8" max="8" width="10.28515625" customWidth="1"/>
  </cols>
  <sheetData>
    <row r="1" spans="2:8" ht="64.150000000000006" customHeight="1">
      <c r="C1" s="19" t="s">
        <v>163</v>
      </c>
      <c r="D1" s="19"/>
      <c r="E1" s="19"/>
      <c r="F1" s="19"/>
      <c r="G1" s="19"/>
      <c r="H1" s="19"/>
    </row>
    <row r="2" spans="2:8" ht="44.45" customHeight="1">
      <c r="B2" s="16" t="s">
        <v>162</v>
      </c>
      <c r="C2" s="17"/>
      <c r="D2" s="17"/>
      <c r="E2" s="17"/>
      <c r="F2" s="17"/>
      <c r="G2" s="17"/>
      <c r="H2" s="17"/>
    </row>
    <row r="3" spans="2:8" ht="15.75" thickBot="1"/>
    <row r="4" spans="2:8" ht="58.15" customHeight="1">
      <c r="B4" s="1" t="s">
        <v>155</v>
      </c>
      <c r="C4" s="2" t="s">
        <v>156</v>
      </c>
      <c r="D4" s="2" t="s">
        <v>157</v>
      </c>
      <c r="E4" s="2" t="s">
        <v>158</v>
      </c>
      <c r="F4" s="2" t="s">
        <v>159</v>
      </c>
      <c r="G4" s="2" t="s">
        <v>160</v>
      </c>
      <c r="H4" s="2" t="s">
        <v>161</v>
      </c>
    </row>
    <row r="5" spans="2:8" ht="10.9" customHeight="1"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>
      <c r="B6" s="21" t="s">
        <v>0</v>
      </c>
      <c r="C6" s="5" t="s">
        <v>1</v>
      </c>
      <c r="D6" s="6" t="s">
        <v>2</v>
      </c>
      <c r="E6" s="6" t="s">
        <v>2</v>
      </c>
      <c r="F6" s="6" t="s">
        <v>2</v>
      </c>
      <c r="G6" s="7">
        <f>70505.6</f>
        <v>70505.600000000006</v>
      </c>
      <c r="H6" s="8">
        <f>69762.6</f>
        <v>69762.600000000006</v>
      </c>
    </row>
    <row r="7" spans="2:8" ht="18.600000000000001" customHeight="1">
      <c r="B7" s="20" t="s">
        <v>3</v>
      </c>
      <c r="C7" s="11" t="s">
        <v>1</v>
      </c>
      <c r="D7" s="12" t="s">
        <v>4</v>
      </c>
      <c r="E7" s="12" t="s">
        <v>2</v>
      </c>
      <c r="F7" s="12" t="s">
        <v>2</v>
      </c>
      <c r="G7" s="13">
        <f>21026.9</f>
        <v>21026.9</v>
      </c>
      <c r="H7" s="14">
        <f>21194.31</f>
        <v>21194.31</v>
      </c>
    </row>
    <row r="8" spans="2:8" ht="48" customHeight="1">
      <c r="B8" s="20" t="s">
        <v>5</v>
      </c>
      <c r="C8" s="11" t="s">
        <v>1</v>
      </c>
      <c r="D8" s="12" t="s">
        <v>6</v>
      </c>
      <c r="E8" s="12" t="s">
        <v>2</v>
      </c>
      <c r="F8" s="12" t="s">
        <v>2</v>
      </c>
      <c r="G8" s="13">
        <f t="shared" ref="G8:H10" si="0">1765.44</f>
        <v>1765.44</v>
      </c>
      <c r="H8" s="14">
        <f t="shared" si="0"/>
        <v>1765.44</v>
      </c>
    </row>
    <row r="9" spans="2:8" ht="15.6" customHeight="1">
      <c r="B9" s="20" t="s">
        <v>7</v>
      </c>
      <c r="C9" s="11" t="s">
        <v>1</v>
      </c>
      <c r="D9" s="12" t="s">
        <v>6</v>
      </c>
      <c r="E9" s="12" t="s">
        <v>8</v>
      </c>
      <c r="F9" s="12" t="s">
        <v>2</v>
      </c>
      <c r="G9" s="13">
        <f t="shared" si="0"/>
        <v>1765.44</v>
      </c>
      <c r="H9" s="14">
        <f t="shared" si="0"/>
        <v>1765.44</v>
      </c>
    </row>
    <row r="10" spans="2:8">
      <c r="B10" s="20" t="s">
        <v>9</v>
      </c>
      <c r="C10" s="11" t="s">
        <v>1</v>
      </c>
      <c r="D10" s="12" t="s">
        <v>6</v>
      </c>
      <c r="E10" s="12" t="s">
        <v>10</v>
      </c>
      <c r="F10" s="12" t="s">
        <v>2</v>
      </c>
      <c r="G10" s="13">
        <f t="shared" si="0"/>
        <v>1765.44</v>
      </c>
      <c r="H10" s="14">
        <f t="shared" si="0"/>
        <v>1765.44</v>
      </c>
    </row>
    <row r="11" spans="2:8" ht="26.45" customHeight="1">
      <c r="B11" s="20" t="s">
        <v>11</v>
      </c>
      <c r="C11" s="11" t="s">
        <v>1</v>
      </c>
      <c r="D11" s="12" t="s">
        <v>6</v>
      </c>
      <c r="E11" s="12" t="s">
        <v>10</v>
      </c>
      <c r="F11" s="12" t="s">
        <v>12</v>
      </c>
      <c r="G11" s="13">
        <f>1365.94</f>
        <v>1365.94</v>
      </c>
      <c r="H11" s="14">
        <f>1365.94</f>
        <v>1365.94</v>
      </c>
    </row>
    <row r="12" spans="2:8" ht="60" customHeight="1">
      <c r="B12" s="20" t="s">
        <v>13</v>
      </c>
      <c r="C12" s="11" t="s">
        <v>1</v>
      </c>
      <c r="D12" s="12" t="s">
        <v>6</v>
      </c>
      <c r="E12" s="12" t="s">
        <v>10</v>
      </c>
      <c r="F12" s="12" t="s">
        <v>14</v>
      </c>
      <c r="G12" s="13">
        <f>399.49</f>
        <v>399.49</v>
      </c>
      <c r="H12" s="14">
        <f>399.49</f>
        <v>399.49</v>
      </c>
    </row>
    <row r="13" spans="2:8" ht="61.15" customHeight="1">
      <c r="B13" s="20" t="s">
        <v>15</v>
      </c>
      <c r="C13" s="11" t="s">
        <v>1</v>
      </c>
      <c r="D13" s="12" t="s">
        <v>16</v>
      </c>
      <c r="E13" s="12" t="s">
        <v>2</v>
      </c>
      <c r="F13" s="12" t="s">
        <v>2</v>
      </c>
      <c r="G13" s="13">
        <f t="shared" ref="G13:H16" si="1">0.8</f>
        <v>0.8</v>
      </c>
      <c r="H13" s="14">
        <f t="shared" si="1"/>
        <v>0.8</v>
      </c>
    </row>
    <row r="14" spans="2:8">
      <c r="B14" s="20" t="s">
        <v>7</v>
      </c>
      <c r="C14" s="11" t="s">
        <v>1</v>
      </c>
      <c r="D14" s="12" t="s">
        <v>16</v>
      </c>
      <c r="E14" s="12" t="s">
        <v>8</v>
      </c>
      <c r="F14" s="12" t="s">
        <v>2</v>
      </c>
      <c r="G14" s="13">
        <f t="shared" si="1"/>
        <v>0.8</v>
      </c>
      <c r="H14" s="14">
        <f t="shared" si="1"/>
        <v>0.8</v>
      </c>
    </row>
    <row r="15" spans="2:8" ht="26.45" customHeight="1">
      <c r="B15" s="20" t="s">
        <v>17</v>
      </c>
      <c r="C15" s="11" t="s">
        <v>1</v>
      </c>
      <c r="D15" s="12" t="s">
        <v>16</v>
      </c>
      <c r="E15" s="12" t="s">
        <v>18</v>
      </c>
      <c r="F15" s="12" t="s">
        <v>2</v>
      </c>
      <c r="G15" s="13">
        <f t="shared" si="1"/>
        <v>0.8</v>
      </c>
      <c r="H15" s="14">
        <f t="shared" si="1"/>
        <v>0.8</v>
      </c>
    </row>
    <row r="16" spans="2:8" ht="39.6" customHeight="1">
      <c r="B16" s="20" t="s">
        <v>19</v>
      </c>
      <c r="C16" s="11" t="s">
        <v>1</v>
      </c>
      <c r="D16" s="12" t="s">
        <v>16</v>
      </c>
      <c r="E16" s="12" t="s">
        <v>18</v>
      </c>
      <c r="F16" s="12" t="s">
        <v>20</v>
      </c>
      <c r="G16" s="13">
        <f t="shared" si="1"/>
        <v>0.8</v>
      </c>
      <c r="H16" s="14">
        <f t="shared" si="1"/>
        <v>0.8</v>
      </c>
    </row>
    <row r="17" spans="2:8" ht="74.45" customHeight="1">
      <c r="B17" s="20" t="s">
        <v>21</v>
      </c>
      <c r="C17" s="11" t="s">
        <v>1</v>
      </c>
      <c r="D17" s="12" t="s">
        <v>22</v>
      </c>
      <c r="E17" s="12" t="s">
        <v>2</v>
      </c>
      <c r="F17" s="12" t="s">
        <v>2</v>
      </c>
      <c r="G17" s="13">
        <f t="shared" ref="G17:H19" si="2">14875.21</f>
        <v>14875.21</v>
      </c>
      <c r="H17" s="14">
        <f t="shared" si="2"/>
        <v>14875.21</v>
      </c>
    </row>
    <row r="18" spans="2:8">
      <c r="B18" s="20" t="s">
        <v>23</v>
      </c>
      <c r="C18" s="11" t="s">
        <v>1</v>
      </c>
      <c r="D18" s="12" t="s">
        <v>22</v>
      </c>
      <c r="E18" s="12" t="s">
        <v>24</v>
      </c>
      <c r="F18" s="12" t="s">
        <v>2</v>
      </c>
      <c r="G18" s="13">
        <f t="shared" si="2"/>
        <v>14875.21</v>
      </c>
      <c r="H18" s="14">
        <f t="shared" si="2"/>
        <v>14875.21</v>
      </c>
    </row>
    <row r="19" spans="2:8" ht="48" customHeight="1">
      <c r="B19" s="20" t="s">
        <v>25</v>
      </c>
      <c r="C19" s="11" t="s">
        <v>1</v>
      </c>
      <c r="D19" s="12" t="s">
        <v>22</v>
      </c>
      <c r="E19" s="12" t="s">
        <v>26</v>
      </c>
      <c r="F19" s="12" t="s">
        <v>2</v>
      </c>
      <c r="G19" s="13">
        <f t="shared" si="2"/>
        <v>14875.21</v>
      </c>
      <c r="H19" s="14">
        <f t="shared" si="2"/>
        <v>14875.21</v>
      </c>
    </row>
    <row r="20" spans="2:8" ht="36.75" customHeight="1">
      <c r="B20" s="20" t="s">
        <v>27</v>
      </c>
      <c r="C20" s="11" t="s">
        <v>1</v>
      </c>
      <c r="D20" s="12" t="s">
        <v>22</v>
      </c>
      <c r="E20" s="12" t="s">
        <v>28</v>
      </c>
      <c r="F20" s="12" t="s">
        <v>2</v>
      </c>
      <c r="G20" s="13">
        <f>10153.54</f>
        <v>10153.540000000001</v>
      </c>
      <c r="H20" s="14">
        <f>10153.54</f>
        <v>10153.540000000001</v>
      </c>
    </row>
    <row r="21" spans="2:8" ht="24" customHeight="1">
      <c r="B21" s="20" t="s">
        <v>11</v>
      </c>
      <c r="C21" s="11" t="s">
        <v>1</v>
      </c>
      <c r="D21" s="12" t="s">
        <v>22</v>
      </c>
      <c r="E21" s="12" t="s">
        <v>28</v>
      </c>
      <c r="F21" s="12" t="s">
        <v>12</v>
      </c>
      <c r="G21" s="13">
        <f>7798.42</f>
        <v>7798.42</v>
      </c>
      <c r="H21" s="14">
        <f>7798.42</f>
        <v>7798.42</v>
      </c>
    </row>
    <row r="22" spans="2:8" ht="59.45" customHeight="1">
      <c r="B22" s="20" t="s">
        <v>13</v>
      </c>
      <c r="C22" s="11" t="s">
        <v>1</v>
      </c>
      <c r="D22" s="12" t="s">
        <v>22</v>
      </c>
      <c r="E22" s="12" t="s">
        <v>28</v>
      </c>
      <c r="F22" s="12" t="s">
        <v>14</v>
      </c>
      <c r="G22" s="13">
        <f>2355.12</f>
        <v>2355.12</v>
      </c>
      <c r="H22" s="14">
        <f>2355.12</f>
        <v>2355.12</v>
      </c>
    </row>
    <row r="23" spans="2:8" ht="25.9" customHeight="1">
      <c r="B23" s="20" t="s">
        <v>29</v>
      </c>
      <c r="C23" s="11" t="s">
        <v>1</v>
      </c>
      <c r="D23" s="12" t="s">
        <v>22</v>
      </c>
      <c r="E23" s="12" t="s">
        <v>30</v>
      </c>
      <c r="F23" s="12" t="s">
        <v>2</v>
      </c>
      <c r="G23" s="13">
        <f>4671.67</f>
        <v>4671.67</v>
      </c>
      <c r="H23" s="14">
        <f>4671.67</f>
        <v>4671.67</v>
      </c>
    </row>
    <row r="24" spans="2:8" ht="25.5" customHeight="1">
      <c r="B24" s="20" t="s">
        <v>11</v>
      </c>
      <c r="C24" s="11" t="s">
        <v>1</v>
      </c>
      <c r="D24" s="12" t="s">
        <v>22</v>
      </c>
      <c r="E24" s="12" t="s">
        <v>30</v>
      </c>
      <c r="F24" s="12" t="s">
        <v>12</v>
      </c>
      <c r="G24" s="13">
        <f>3588.07</f>
        <v>3588.07</v>
      </c>
      <c r="H24" s="14">
        <f>3588.07</f>
        <v>3588.07</v>
      </c>
    </row>
    <row r="25" spans="2:8" ht="57" customHeight="1">
      <c r="B25" s="20" t="s">
        <v>13</v>
      </c>
      <c r="C25" s="11" t="s">
        <v>1</v>
      </c>
      <c r="D25" s="12" t="s">
        <v>22</v>
      </c>
      <c r="E25" s="12" t="s">
        <v>30</v>
      </c>
      <c r="F25" s="12" t="s">
        <v>14</v>
      </c>
      <c r="G25" s="13">
        <f>1083.6</f>
        <v>1083.5999999999999</v>
      </c>
      <c r="H25" s="14">
        <f>1083.6</f>
        <v>1083.5999999999999</v>
      </c>
    </row>
    <row r="26" spans="2:8" ht="24.75" customHeight="1">
      <c r="B26" s="20" t="s">
        <v>31</v>
      </c>
      <c r="C26" s="11" t="s">
        <v>1</v>
      </c>
      <c r="D26" s="12" t="s">
        <v>22</v>
      </c>
      <c r="E26" s="12" t="s">
        <v>32</v>
      </c>
      <c r="F26" s="12" t="s">
        <v>2</v>
      </c>
      <c r="G26" s="13">
        <f>50</f>
        <v>50</v>
      </c>
      <c r="H26" s="14">
        <f>50</f>
        <v>50</v>
      </c>
    </row>
    <row r="27" spans="2:8" ht="25.15" customHeight="1">
      <c r="B27" s="20" t="s">
        <v>33</v>
      </c>
      <c r="C27" s="11" t="s">
        <v>1</v>
      </c>
      <c r="D27" s="12" t="s">
        <v>22</v>
      </c>
      <c r="E27" s="12" t="s">
        <v>32</v>
      </c>
      <c r="F27" s="12" t="s">
        <v>34</v>
      </c>
      <c r="G27" s="13">
        <f>10</f>
        <v>10</v>
      </c>
      <c r="H27" s="14">
        <f>10</f>
        <v>10</v>
      </c>
    </row>
    <row r="28" spans="2:8" ht="37.5" customHeight="1">
      <c r="B28" s="20" t="s">
        <v>19</v>
      </c>
      <c r="C28" s="11" t="s">
        <v>1</v>
      </c>
      <c r="D28" s="12" t="s">
        <v>22</v>
      </c>
      <c r="E28" s="12" t="s">
        <v>32</v>
      </c>
      <c r="F28" s="12" t="s">
        <v>20</v>
      </c>
      <c r="G28" s="13">
        <f>40</f>
        <v>40</v>
      </c>
      <c r="H28" s="14">
        <f>40</f>
        <v>40</v>
      </c>
    </row>
    <row r="29" spans="2:8">
      <c r="B29" s="20" t="s">
        <v>35</v>
      </c>
      <c r="C29" s="11" t="s">
        <v>1</v>
      </c>
      <c r="D29" s="12" t="s">
        <v>36</v>
      </c>
      <c r="E29" s="12" t="s">
        <v>2</v>
      </c>
      <c r="F29" s="12" t="s">
        <v>2</v>
      </c>
      <c r="G29" s="13">
        <f t="shared" ref="G29:H32" si="3">100</f>
        <v>100</v>
      </c>
      <c r="H29" s="14">
        <f t="shared" si="3"/>
        <v>100</v>
      </c>
    </row>
    <row r="30" spans="2:8">
      <c r="B30" s="20" t="s">
        <v>7</v>
      </c>
      <c r="C30" s="11" t="s">
        <v>1</v>
      </c>
      <c r="D30" s="12" t="s">
        <v>36</v>
      </c>
      <c r="E30" s="12" t="s">
        <v>8</v>
      </c>
      <c r="F30" s="12" t="s">
        <v>2</v>
      </c>
      <c r="G30" s="13">
        <f t="shared" si="3"/>
        <v>100</v>
      </c>
      <c r="H30" s="14">
        <f t="shared" si="3"/>
        <v>100</v>
      </c>
    </row>
    <row r="31" spans="2:8" ht="22.5">
      <c r="B31" s="20" t="s">
        <v>37</v>
      </c>
      <c r="C31" s="11" t="s">
        <v>1</v>
      </c>
      <c r="D31" s="12" t="s">
        <v>36</v>
      </c>
      <c r="E31" s="12" t="s">
        <v>38</v>
      </c>
      <c r="F31" s="12" t="s">
        <v>2</v>
      </c>
      <c r="G31" s="13">
        <f t="shared" si="3"/>
        <v>100</v>
      </c>
      <c r="H31" s="14">
        <f t="shared" si="3"/>
        <v>100</v>
      </c>
    </row>
    <row r="32" spans="2:8" ht="15" customHeight="1">
      <c r="B32" s="20" t="s">
        <v>39</v>
      </c>
      <c r="C32" s="11" t="s">
        <v>1</v>
      </c>
      <c r="D32" s="12" t="s">
        <v>36</v>
      </c>
      <c r="E32" s="12" t="s">
        <v>38</v>
      </c>
      <c r="F32" s="12" t="s">
        <v>40</v>
      </c>
      <c r="G32" s="13">
        <f t="shared" si="3"/>
        <v>100</v>
      </c>
      <c r="H32" s="14">
        <f t="shared" si="3"/>
        <v>100</v>
      </c>
    </row>
    <row r="33" spans="2:8" ht="15" customHeight="1">
      <c r="B33" s="20" t="s">
        <v>41</v>
      </c>
      <c r="C33" s="11" t="s">
        <v>1</v>
      </c>
      <c r="D33" s="12" t="s">
        <v>42</v>
      </c>
      <c r="E33" s="12" t="s">
        <v>2</v>
      </c>
      <c r="F33" s="12" t="s">
        <v>2</v>
      </c>
      <c r="G33" s="13">
        <f>4285.45</f>
        <v>4285.45</v>
      </c>
      <c r="H33" s="14">
        <f>4452.86</f>
        <v>4452.8599999999997</v>
      </c>
    </row>
    <row r="34" spans="2:8" ht="50.25" customHeight="1">
      <c r="B34" s="20" t="s">
        <v>43</v>
      </c>
      <c r="C34" s="11" t="s">
        <v>1</v>
      </c>
      <c r="D34" s="12" t="s">
        <v>42</v>
      </c>
      <c r="E34" s="12" t="s">
        <v>44</v>
      </c>
      <c r="F34" s="12" t="s">
        <v>2</v>
      </c>
      <c r="G34" s="13">
        <f>100</f>
        <v>100</v>
      </c>
      <c r="H34" s="15" t="s">
        <v>2</v>
      </c>
    </row>
    <row r="35" spans="2:8" ht="49.5" customHeight="1">
      <c r="B35" s="20" t="s">
        <v>43</v>
      </c>
      <c r="C35" s="11" t="s">
        <v>1</v>
      </c>
      <c r="D35" s="12" t="s">
        <v>42</v>
      </c>
      <c r="E35" s="12" t="s">
        <v>44</v>
      </c>
      <c r="F35" s="12" t="s">
        <v>2</v>
      </c>
      <c r="G35" s="13">
        <f>100</f>
        <v>100</v>
      </c>
      <c r="H35" s="15" t="s">
        <v>2</v>
      </c>
    </row>
    <row r="36" spans="2:8" ht="15" customHeight="1">
      <c r="B36" s="20" t="s">
        <v>45</v>
      </c>
      <c r="C36" s="11" t="s">
        <v>1</v>
      </c>
      <c r="D36" s="12" t="s">
        <v>42</v>
      </c>
      <c r="E36" s="12" t="s">
        <v>46</v>
      </c>
      <c r="F36" s="12" t="s">
        <v>2</v>
      </c>
      <c r="G36" s="13">
        <f>100</f>
        <v>100</v>
      </c>
      <c r="H36" s="15" t="s">
        <v>2</v>
      </c>
    </row>
    <row r="37" spans="2:8" ht="33.75">
      <c r="B37" s="20" t="s">
        <v>19</v>
      </c>
      <c r="C37" s="11" t="s">
        <v>1</v>
      </c>
      <c r="D37" s="12" t="s">
        <v>42</v>
      </c>
      <c r="E37" s="12" t="s">
        <v>46</v>
      </c>
      <c r="F37" s="12" t="s">
        <v>20</v>
      </c>
      <c r="G37" s="13">
        <f>100</f>
        <v>100</v>
      </c>
      <c r="H37" s="15" t="s">
        <v>2</v>
      </c>
    </row>
    <row r="38" spans="2:8">
      <c r="B38" s="20" t="s">
        <v>7</v>
      </c>
      <c r="C38" s="11" t="s">
        <v>1</v>
      </c>
      <c r="D38" s="12" t="s">
        <v>42</v>
      </c>
      <c r="E38" s="12" t="s">
        <v>8</v>
      </c>
      <c r="F38" s="12" t="s">
        <v>2</v>
      </c>
      <c r="G38" s="13">
        <f>2120.26</f>
        <v>2120.2600000000002</v>
      </c>
      <c r="H38" s="14">
        <f>2387.67</f>
        <v>2387.67</v>
      </c>
    </row>
    <row r="39" spans="2:8" ht="22.5">
      <c r="B39" s="20" t="s">
        <v>47</v>
      </c>
      <c r="C39" s="11" t="s">
        <v>1</v>
      </c>
      <c r="D39" s="12" t="s">
        <v>42</v>
      </c>
      <c r="E39" s="12" t="s">
        <v>48</v>
      </c>
      <c r="F39" s="12" t="s">
        <v>2</v>
      </c>
      <c r="G39" s="13">
        <f>267.42</f>
        <v>267.42</v>
      </c>
      <c r="H39" s="14">
        <f>534.83</f>
        <v>534.83000000000004</v>
      </c>
    </row>
    <row r="40" spans="2:8" ht="15" customHeight="1">
      <c r="B40" s="20" t="s">
        <v>39</v>
      </c>
      <c r="C40" s="11" t="s">
        <v>1</v>
      </c>
      <c r="D40" s="12" t="s">
        <v>42</v>
      </c>
      <c r="E40" s="12" t="s">
        <v>48</v>
      </c>
      <c r="F40" s="12" t="s">
        <v>40</v>
      </c>
      <c r="G40" s="13">
        <f>267.42</f>
        <v>267.42</v>
      </c>
      <c r="H40" s="14">
        <f>534.83</f>
        <v>534.83000000000004</v>
      </c>
    </row>
    <row r="41" spans="2:8" ht="15" customHeight="1">
      <c r="B41" s="20" t="s">
        <v>49</v>
      </c>
      <c r="C41" s="11" t="s">
        <v>1</v>
      </c>
      <c r="D41" s="12" t="s">
        <v>42</v>
      </c>
      <c r="E41" s="12" t="s">
        <v>50</v>
      </c>
      <c r="F41" s="12" t="s">
        <v>2</v>
      </c>
      <c r="G41" s="13">
        <f>1852.84</f>
        <v>1852.84</v>
      </c>
      <c r="H41" s="14">
        <f>1852.84</f>
        <v>1852.84</v>
      </c>
    </row>
    <row r="42" spans="2:8" ht="36" customHeight="1">
      <c r="B42" s="20" t="s">
        <v>19</v>
      </c>
      <c r="C42" s="11" t="s">
        <v>1</v>
      </c>
      <c r="D42" s="12" t="s">
        <v>42</v>
      </c>
      <c r="E42" s="12" t="s">
        <v>50</v>
      </c>
      <c r="F42" s="12" t="s">
        <v>20</v>
      </c>
      <c r="G42" s="13">
        <f>1752.84</f>
        <v>1752.84</v>
      </c>
      <c r="H42" s="14">
        <f>1752.84</f>
        <v>1752.84</v>
      </c>
    </row>
    <row r="43" spans="2:8" ht="23.45" customHeight="1">
      <c r="B43" s="20" t="s">
        <v>51</v>
      </c>
      <c r="C43" s="11" t="s">
        <v>1</v>
      </c>
      <c r="D43" s="12" t="s">
        <v>42</v>
      </c>
      <c r="E43" s="12" t="s">
        <v>50</v>
      </c>
      <c r="F43" s="12" t="s">
        <v>52</v>
      </c>
      <c r="G43" s="13">
        <f>10</f>
        <v>10</v>
      </c>
      <c r="H43" s="14">
        <f>10</f>
        <v>10</v>
      </c>
    </row>
    <row r="44" spans="2:8" ht="22.5">
      <c r="B44" s="20" t="s">
        <v>53</v>
      </c>
      <c r="C44" s="11" t="s">
        <v>1</v>
      </c>
      <c r="D44" s="12" t="s">
        <v>42</v>
      </c>
      <c r="E44" s="12" t="s">
        <v>50</v>
      </c>
      <c r="F44" s="12" t="s">
        <v>54</v>
      </c>
      <c r="G44" s="13">
        <f>40</f>
        <v>40</v>
      </c>
      <c r="H44" s="14">
        <f>40</f>
        <v>40</v>
      </c>
    </row>
    <row r="45" spans="2:8" ht="15" customHeight="1">
      <c r="B45" s="20" t="s">
        <v>55</v>
      </c>
      <c r="C45" s="11" t="s">
        <v>1</v>
      </c>
      <c r="D45" s="12" t="s">
        <v>42</v>
      </c>
      <c r="E45" s="12" t="s">
        <v>50</v>
      </c>
      <c r="F45" s="12" t="s">
        <v>56</v>
      </c>
      <c r="G45" s="13">
        <f>50</f>
        <v>50</v>
      </c>
      <c r="H45" s="14">
        <f>50</f>
        <v>50</v>
      </c>
    </row>
    <row r="46" spans="2:8" ht="15" customHeight="1">
      <c r="B46" s="20" t="s">
        <v>23</v>
      </c>
      <c r="C46" s="11" t="s">
        <v>1</v>
      </c>
      <c r="D46" s="12" t="s">
        <v>42</v>
      </c>
      <c r="E46" s="12" t="s">
        <v>24</v>
      </c>
      <c r="F46" s="12" t="s">
        <v>2</v>
      </c>
      <c r="G46" s="13">
        <f t="shared" ref="G46:H48" si="4">2065.19</f>
        <v>2065.19</v>
      </c>
      <c r="H46" s="14">
        <f t="shared" si="4"/>
        <v>2065.19</v>
      </c>
    </row>
    <row r="47" spans="2:8" ht="48.75" customHeight="1">
      <c r="B47" s="20" t="s">
        <v>25</v>
      </c>
      <c r="C47" s="11" t="s">
        <v>1</v>
      </c>
      <c r="D47" s="12" t="s">
        <v>42</v>
      </c>
      <c r="E47" s="12" t="s">
        <v>26</v>
      </c>
      <c r="F47" s="12" t="s">
        <v>2</v>
      </c>
      <c r="G47" s="13">
        <f t="shared" si="4"/>
        <v>2065.19</v>
      </c>
      <c r="H47" s="14">
        <f t="shared" si="4"/>
        <v>2065.19</v>
      </c>
    </row>
    <row r="48" spans="2:8" ht="36" customHeight="1">
      <c r="B48" s="20" t="s">
        <v>31</v>
      </c>
      <c r="C48" s="11" t="s">
        <v>1</v>
      </c>
      <c r="D48" s="12" t="s">
        <v>42</v>
      </c>
      <c r="E48" s="12" t="s">
        <v>32</v>
      </c>
      <c r="F48" s="12" t="s">
        <v>2</v>
      </c>
      <c r="G48" s="13">
        <f t="shared" si="4"/>
        <v>2065.19</v>
      </c>
      <c r="H48" s="14">
        <f t="shared" si="4"/>
        <v>2065.19</v>
      </c>
    </row>
    <row r="49" spans="2:8" ht="24.6" customHeight="1">
      <c r="B49" s="20" t="s">
        <v>33</v>
      </c>
      <c r="C49" s="11" t="s">
        <v>1</v>
      </c>
      <c r="D49" s="12" t="s">
        <v>42</v>
      </c>
      <c r="E49" s="12" t="s">
        <v>32</v>
      </c>
      <c r="F49" s="12" t="s">
        <v>34</v>
      </c>
      <c r="G49" s="13">
        <f>450</f>
        <v>450</v>
      </c>
      <c r="H49" s="14">
        <f>450</f>
        <v>450</v>
      </c>
    </row>
    <row r="50" spans="2:8" ht="37.9" customHeight="1">
      <c r="B50" s="20" t="s">
        <v>19</v>
      </c>
      <c r="C50" s="11" t="s">
        <v>1</v>
      </c>
      <c r="D50" s="12" t="s">
        <v>42</v>
      </c>
      <c r="E50" s="12" t="s">
        <v>32</v>
      </c>
      <c r="F50" s="12" t="s">
        <v>20</v>
      </c>
      <c r="G50" s="13">
        <f>1615.19</f>
        <v>1615.19</v>
      </c>
      <c r="H50" s="14">
        <f>1615.19</f>
        <v>1615.19</v>
      </c>
    </row>
    <row r="51" spans="2:8">
      <c r="B51" s="20" t="s">
        <v>57</v>
      </c>
      <c r="C51" s="11" t="s">
        <v>1</v>
      </c>
      <c r="D51" s="12" t="s">
        <v>58</v>
      </c>
      <c r="E51" s="12" t="s">
        <v>2</v>
      </c>
      <c r="F51" s="12" t="s">
        <v>2</v>
      </c>
      <c r="G51" s="13">
        <f>430.1</f>
        <v>430.1</v>
      </c>
      <c r="H51" s="14">
        <f>445</f>
        <v>445</v>
      </c>
    </row>
    <row r="52" spans="2:8" ht="22.5">
      <c r="B52" s="20" t="s">
        <v>59</v>
      </c>
      <c r="C52" s="11" t="s">
        <v>1</v>
      </c>
      <c r="D52" s="12" t="s">
        <v>60</v>
      </c>
      <c r="E52" s="12" t="s">
        <v>2</v>
      </c>
      <c r="F52" s="12" t="s">
        <v>2</v>
      </c>
      <c r="G52" s="13">
        <f>430.1</f>
        <v>430.1</v>
      </c>
      <c r="H52" s="14">
        <f>445</f>
        <v>445</v>
      </c>
    </row>
    <row r="53" spans="2:8">
      <c r="B53" s="20" t="s">
        <v>7</v>
      </c>
      <c r="C53" s="11" t="s">
        <v>1</v>
      </c>
      <c r="D53" s="12" t="s">
        <v>60</v>
      </c>
      <c r="E53" s="12" t="s">
        <v>8</v>
      </c>
      <c r="F53" s="12" t="s">
        <v>2</v>
      </c>
      <c r="G53" s="13">
        <f>430.1</f>
        <v>430.1</v>
      </c>
      <c r="H53" s="14">
        <f>445</f>
        <v>445</v>
      </c>
    </row>
    <row r="54" spans="2:8" ht="47.25" customHeight="1">
      <c r="B54" s="20" t="s">
        <v>61</v>
      </c>
      <c r="C54" s="11" t="s">
        <v>1</v>
      </c>
      <c r="D54" s="12" t="s">
        <v>60</v>
      </c>
      <c r="E54" s="12" t="s">
        <v>62</v>
      </c>
      <c r="F54" s="12" t="s">
        <v>2</v>
      </c>
      <c r="G54" s="13">
        <f>430.1</f>
        <v>430.1</v>
      </c>
      <c r="H54" s="14">
        <f>445</f>
        <v>445</v>
      </c>
    </row>
    <row r="55" spans="2:8" ht="25.9" customHeight="1">
      <c r="B55" s="20" t="s">
        <v>11</v>
      </c>
      <c r="C55" s="11" t="s">
        <v>1</v>
      </c>
      <c r="D55" s="12" t="s">
        <v>60</v>
      </c>
      <c r="E55" s="12" t="s">
        <v>62</v>
      </c>
      <c r="F55" s="12" t="s">
        <v>12</v>
      </c>
      <c r="G55" s="13">
        <f>322.86</f>
        <v>322.86</v>
      </c>
      <c r="H55" s="14">
        <f>322.86</f>
        <v>322.86</v>
      </c>
    </row>
    <row r="56" spans="2:8" ht="27" customHeight="1">
      <c r="B56" s="20" t="s">
        <v>33</v>
      </c>
      <c r="C56" s="11" t="s">
        <v>1</v>
      </c>
      <c r="D56" s="12" t="s">
        <v>60</v>
      </c>
      <c r="E56" s="12" t="s">
        <v>62</v>
      </c>
      <c r="F56" s="12" t="s">
        <v>34</v>
      </c>
      <c r="G56" s="13">
        <f>6.6</f>
        <v>6.6</v>
      </c>
      <c r="H56" s="14">
        <f>21.5</f>
        <v>21.5</v>
      </c>
    </row>
    <row r="57" spans="2:8" ht="61.5" customHeight="1">
      <c r="B57" s="20" t="s">
        <v>13</v>
      </c>
      <c r="C57" s="11" t="s">
        <v>1</v>
      </c>
      <c r="D57" s="12" t="s">
        <v>60</v>
      </c>
      <c r="E57" s="12" t="s">
        <v>62</v>
      </c>
      <c r="F57" s="12" t="s">
        <v>14</v>
      </c>
      <c r="G57" s="13">
        <f>97.84</f>
        <v>97.84</v>
      </c>
      <c r="H57" s="14">
        <f>97.84</f>
        <v>97.84</v>
      </c>
    </row>
    <row r="58" spans="2:8" ht="38.450000000000003" customHeight="1">
      <c r="B58" s="20" t="s">
        <v>19</v>
      </c>
      <c r="C58" s="11" t="s">
        <v>1</v>
      </c>
      <c r="D58" s="12" t="s">
        <v>60</v>
      </c>
      <c r="E58" s="12" t="s">
        <v>62</v>
      </c>
      <c r="F58" s="12" t="s">
        <v>20</v>
      </c>
      <c r="G58" s="13">
        <f>2.8</f>
        <v>2.8</v>
      </c>
      <c r="H58" s="14">
        <f>2.8</f>
        <v>2.8</v>
      </c>
    </row>
    <row r="59" spans="2:8" ht="33.75" customHeight="1">
      <c r="B59" s="20" t="s">
        <v>63</v>
      </c>
      <c r="C59" s="11" t="s">
        <v>1</v>
      </c>
      <c r="D59" s="12" t="s">
        <v>64</v>
      </c>
      <c r="E59" s="12" t="s">
        <v>2</v>
      </c>
      <c r="F59" s="12" t="s">
        <v>2</v>
      </c>
      <c r="G59" s="13">
        <f>357</f>
        <v>357</v>
      </c>
      <c r="H59" s="14">
        <f>338.1</f>
        <v>338.1</v>
      </c>
    </row>
    <row r="60" spans="2:8">
      <c r="B60" s="20" t="s">
        <v>65</v>
      </c>
      <c r="C60" s="11" t="s">
        <v>1</v>
      </c>
      <c r="D60" s="12" t="s">
        <v>66</v>
      </c>
      <c r="E60" s="12" t="s">
        <v>2</v>
      </c>
      <c r="F60" s="12" t="s">
        <v>2</v>
      </c>
      <c r="G60" s="13">
        <f t="shared" ref="G60:H62" si="5">39.3</f>
        <v>39.299999999999997</v>
      </c>
      <c r="H60" s="14">
        <f t="shared" si="5"/>
        <v>39.299999999999997</v>
      </c>
    </row>
    <row r="61" spans="2:8">
      <c r="B61" s="20" t="s">
        <v>7</v>
      </c>
      <c r="C61" s="11" t="s">
        <v>1</v>
      </c>
      <c r="D61" s="12" t="s">
        <v>66</v>
      </c>
      <c r="E61" s="12" t="s">
        <v>8</v>
      </c>
      <c r="F61" s="12" t="s">
        <v>2</v>
      </c>
      <c r="G61" s="13">
        <f t="shared" si="5"/>
        <v>39.299999999999997</v>
      </c>
      <c r="H61" s="14">
        <f t="shared" si="5"/>
        <v>39.299999999999997</v>
      </c>
    </row>
    <row r="62" spans="2:8" ht="96" customHeight="1">
      <c r="B62" s="20" t="s">
        <v>67</v>
      </c>
      <c r="C62" s="11" t="s">
        <v>1</v>
      </c>
      <c r="D62" s="12" t="s">
        <v>66</v>
      </c>
      <c r="E62" s="12" t="s">
        <v>68</v>
      </c>
      <c r="F62" s="12" t="s">
        <v>2</v>
      </c>
      <c r="G62" s="13">
        <f t="shared" si="5"/>
        <v>39.299999999999997</v>
      </c>
      <c r="H62" s="14">
        <f t="shared" si="5"/>
        <v>39.299999999999997</v>
      </c>
    </row>
    <row r="63" spans="2:8" ht="24" customHeight="1">
      <c r="B63" s="20" t="s">
        <v>11</v>
      </c>
      <c r="C63" s="11" t="s">
        <v>1</v>
      </c>
      <c r="D63" s="12" t="s">
        <v>66</v>
      </c>
      <c r="E63" s="12" t="s">
        <v>68</v>
      </c>
      <c r="F63" s="12" t="s">
        <v>12</v>
      </c>
      <c r="G63" s="13">
        <f>27.43</f>
        <v>27.43</v>
      </c>
      <c r="H63" s="14">
        <f>27.43</f>
        <v>27.43</v>
      </c>
    </row>
    <row r="64" spans="2:8" ht="60.75" customHeight="1">
      <c r="B64" s="20" t="s">
        <v>13</v>
      </c>
      <c r="C64" s="11" t="s">
        <v>1</v>
      </c>
      <c r="D64" s="12" t="s">
        <v>66</v>
      </c>
      <c r="E64" s="12" t="s">
        <v>68</v>
      </c>
      <c r="F64" s="12" t="s">
        <v>14</v>
      </c>
      <c r="G64" s="13">
        <f>11.87</f>
        <v>11.87</v>
      </c>
      <c r="H64" s="14">
        <f>11.87</f>
        <v>11.87</v>
      </c>
    </row>
    <row r="65" spans="2:8" ht="48" customHeight="1">
      <c r="B65" s="20" t="s">
        <v>69</v>
      </c>
      <c r="C65" s="11" t="s">
        <v>1</v>
      </c>
      <c r="D65" s="12" t="s">
        <v>70</v>
      </c>
      <c r="E65" s="12" t="s">
        <v>2</v>
      </c>
      <c r="F65" s="12" t="s">
        <v>2</v>
      </c>
      <c r="G65" s="13">
        <f>271</f>
        <v>271</v>
      </c>
      <c r="H65" s="14">
        <f>275</f>
        <v>275</v>
      </c>
    </row>
    <row r="66" spans="2:8" ht="84" customHeight="1">
      <c r="B66" s="20" t="s">
        <v>71</v>
      </c>
      <c r="C66" s="11" t="s">
        <v>1</v>
      </c>
      <c r="D66" s="12" t="s">
        <v>70</v>
      </c>
      <c r="E66" s="12" t="s">
        <v>72</v>
      </c>
      <c r="F66" s="12" t="s">
        <v>2</v>
      </c>
      <c r="G66" s="13">
        <f>271</f>
        <v>271</v>
      </c>
      <c r="H66" s="14">
        <f>275</f>
        <v>275</v>
      </c>
    </row>
    <row r="67" spans="2:8" ht="85.5" customHeight="1">
      <c r="B67" s="20" t="s">
        <v>71</v>
      </c>
      <c r="C67" s="11" t="s">
        <v>1</v>
      </c>
      <c r="D67" s="12" t="s">
        <v>70</v>
      </c>
      <c r="E67" s="12" t="s">
        <v>72</v>
      </c>
      <c r="F67" s="12" t="s">
        <v>2</v>
      </c>
      <c r="G67" s="13">
        <f>215.44</f>
        <v>215.44</v>
      </c>
      <c r="H67" s="14">
        <f>219.44</f>
        <v>219.44</v>
      </c>
    </row>
    <row r="68" spans="2:8">
      <c r="B68" s="20" t="s">
        <v>49</v>
      </c>
      <c r="C68" s="11" t="s">
        <v>1</v>
      </c>
      <c r="D68" s="12" t="s">
        <v>70</v>
      </c>
      <c r="E68" s="12" t="s">
        <v>73</v>
      </c>
      <c r="F68" s="12" t="s">
        <v>2</v>
      </c>
      <c r="G68" s="13">
        <f>56.44</f>
        <v>56.44</v>
      </c>
      <c r="H68" s="14">
        <f>56.44</f>
        <v>56.44</v>
      </c>
    </row>
    <row r="69" spans="2:8" ht="36" customHeight="1">
      <c r="B69" s="20" t="s">
        <v>19</v>
      </c>
      <c r="C69" s="11" t="s">
        <v>1</v>
      </c>
      <c r="D69" s="12" t="s">
        <v>70</v>
      </c>
      <c r="E69" s="12" t="s">
        <v>73</v>
      </c>
      <c r="F69" s="12" t="s">
        <v>20</v>
      </c>
      <c r="G69" s="13">
        <f>56.44</f>
        <v>56.44</v>
      </c>
      <c r="H69" s="14">
        <f>56.44</f>
        <v>56.44</v>
      </c>
    </row>
    <row r="70" spans="2:8" ht="15" customHeight="1">
      <c r="B70" s="20" t="s">
        <v>49</v>
      </c>
      <c r="C70" s="11" t="s">
        <v>1</v>
      </c>
      <c r="D70" s="12" t="s">
        <v>70</v>
      </c>
      <c r="E70" s="12" t="s">
        <v>74</v>
      </c>
      <c r="F70" s="12" t="s">
        <v>2</v>
      </c>
      <c r="G70" s="13">
        <f>149</f>
        <v>149</v>
      </c>
      <c r="H70" s="14">
        <f>153</f>
        <v>153</v>
      </c>
    </row>
    <row r="71" spans="2:8" ht="36" customHeight="1">
      <c r="B71" s="20" t="s">
        <v>19</v>
      </c>
      <c r="C71" s="11" t="s">
        <v>1</v>
      </c>
      <c r="D71" s="12" t="s">
        <v>70</v>
      </c>
      <c r="E71" s="12" t="s">
        <v>74</v>
      </c>
      <c r="F71" s="12" t="s">
        <v>20</v>
      </c>
      <c r="G71" s="13">
        <f>149</f>
        <v>149</v>
      </c>
      <c r="H71" s="14">
        <f>153</f>
        <v>153</v>
      </c>
    </row>
    <row r="72" spans="2:8">
      <c r="B72" s="20" t="s">
        <v>49</v>
      </c>
      <c r="C72" s="11" t="s">
        <v>1</v>
      </c>
      <c r="D72" s="12" t="s">
        <v>70</v>
      </c>
      <c r="E72" s="12" t="s">
        <v>75</v>
      </c>
      <c r="F72" s="12" t="s">
        <v>2</v>
      </c>
      <c r="G72" s="13">
        <f>10</f>
        <v>10</v>
      </c>
      <c r="H72" s="14">
        <f>10</f>
        <v>10</v>
      </c>
    </row>
    <row r="73" spans="2:8" ht="33.75">
      <c r="B73" s="20" t="s">
        <v>19</v>
      </c>
      <c r="C73" s="11" t="s">
        <v>1</v>
      </c>
      <c r="D73" s="12" t="s">
        <v>70</v>
      </c>
      <c r="E73" s="12" t="s">
        <v>75</v>
      </c>
      <c r="F73" s="12" t="s">
        <v>20</v>
      </c>
      <c r="G73" s="13">
        <f>10</f>
        <v>10</v>
      </c>
      <c r="H73" s="14">
        <f>10</f>
        <v>10</v>
      </c>
    </row>
    <row r="74" spans="2:8" ht="69.75" customHeight="1">
      <c r="B74" s="20" t="s">
        <v>76</v>
      </c>
      <c r="C74" s="11" t="s">
        <v>1</v>
      </c>
      <c r="D74" s="12" t="s">
        <v>70</v>
      </c>
      <c r="E74" s="12" t="s">
        <v>77</v>
      </c>
      <c r="F74" s="12" t="s">
        <v>2</v>
      </c>
      <c r="G74" s="13">
        <f>55.56</f>
        <v>55.56</v>
      </c>
      <c r="H74" s="14">
        <f>55.56</f>
        <v>55.56</v>
      </c>
    </row>
    <row r="75" spans="2:8" ht="48" customHeight="1">
      <c r="B75" s="20" t="s">
        <v>78</v>
      </c>
      <c r="C75" s="11" t="s">
        <v>1</v>
      </c>
      <c r="D75" s="12" t="s">
        <v>70</v>
      </c>
      <c r="E75" s="12" t="s">
        <v>79</v>
      </c>
      <c r="F75" s="12" t="s">
        <v>2</v>
      </c>
      <c r="G75" s="13">
        <f>50</f>
        <v>50</v>
      </c>
      <c r="H75" s="14">
        <f>50</f>
        <v>50</v>
      </c>
    </row>
    <row r="76" spans="2:8" ht="33.75">
      <c r="B76" s="20" t="s">
        <v>19</v>
      </c>
      <c r="C76" s="11" t="s">
        <v>1</v>
      </c>
      <c r="D76" s="12" t="s">
        <v>70</v>
      </c>
      <c r="E76" s="12" t="s">
        <v>79</v>
      </c>
      <c r="F76" s="12" t="s">
        <v>20</v>
      </c>
      <c r="G76" s="13">
        <f>50</f>
        <v>50</v>
      </c>
      <c r="H76" s="14">
        <f>50</f>
        <v>50</v>
      </c>
    </row>
    <row r="77" spans="2:8" ht="36.6" customHeight="1">
      <c r="B77" s="20" t="s">
        <v>80</v>
      </c>
      <c r="C77" s="11" t="s">
        <v>1</v>
      </c>
      <c r="D77" s="12" t="s">
        <v>70</v>
      </c>
      <c r="E77" s="12" t="s">
        <v>81</v>
      </c>
      <c r="F77" s="12" t="s">
        <v>2</v>
      </c>
      <c r="G77" s="13">
        <f>5.56</f>
        <v>5.56</v>
      </c>
      <c r="H77" s="14">
        <f>5.56</f>
        <v>5.56</v>
      </c>
    </row>
    <row r="78" spans="2:8" ht="36" customHeight="1">
      <c r="B78" s="20" t="s">
        <v>19</v>
      </c>
      <c r="C78" s="11" t="s">
        <v>1</v>
      </c>
      <c r="D78" s="12" t="s">
        <v>70</v>
      </c>
      <c r="E78" s="12" t="s">
        <v>81</v>
      </c>
      <c r="F78" s="12" t="s">
        <v>20</v>
      </c>
      <c r="G78" s="13">
        <f>5.56</f>
        <v>5.56</v>
      </c>
      <c r="H78" s="14">
        <f>5.56</f>
        <v>5.56</v>
      </c>
    </row>
    <row r="79" spans="2:8" ht="36.6" customHeight="1">
      <c r="B79" s="20" t="s">
        <v>82</v>
      </c>
      <c r="C79" s="11" t="s">
        <v>1</v>
      </c>
      <c r="D79" s="12" t="s">
        <v>83</v>
      </c>
      <c r="E79" s="12" t="s">
        <v>2</v>
      </c>
      <c r="F79" s="12" t="s">
        <v>2</v>
      </c>
      <c r="G79" s="13">
        <f>46.7</f>
        <v>46.7</v>
      </c>
      <c r="H79" s="14">
        <f>23.8</f>
        <v>23.8</v>
      </c>
    </row>
    <row r="80" spans="2:8" ht="62.45" customHeight="1">
      <c r="B80" s="20" t="s">
        <v>84</v>
      </c>
      <c r="C80" s="11" t="s">
        <v>1</v>
      </c>
      <c r="D80" s="12" t="s">
        <v>83</v>
      </c>
      <c r="E80" s="12" t="s">
        <v>85</v>
      </c>
      <c r="F80" s="12" t="s">
        <v>2</v>
      </c>
      <c r="G80" s="13">
        <f>46.7</f>
        <v>46.7</v>
      </c>
      <c r="H80" s="14">
        <f>23.8</f>
        <v>23.8</v>
      </c>
    </row>
    <row r="81" spans="2:8" ht="61.5" customHeight="1">
      <c r="B81" s="20" t="s">
        <v>84</v>
      </c>
      <c r="C81" s="11" t="s">
        <v>1</v>
      </c>
      <c r="D81" s="12" t="s">
        <v>83</v>
      </c>
      <c r="E81" s="12" t="s">
        <v>85</v>
      </c>
      <c r="F81" s="12" t="s">
        <v>2</v>
      </c>
      <c r="G81" s="13">
        <f>46.7</f>
        <v>46.7</v>
      </c>
      <c r="H81" s="14">
        <f>23.8</f>
        <v>23.8</v>
      </c>
    </row>
    <row r="82" spans="2:8" ht="28.5" customHeight="1">
      <c r="B82" s="20" t="s">
        <v>86</v>
      </c>
      <c r="C82" s="11" t="s">
        <v>1</v>
      </c>
      <c r="D82" s="12" t="s">
        <v>83</v>
      </c>
      <c r="E82" s="12" t="s">
        <v>87</v>
      </c>
      <c r="F82" s="12" t="s">
        <v>2</v>
      </c>
      <c r="G82" s="13">
        <f>16</f>
        <v>16</v>
      </c>
      <c r="H82" s="15" t="s">
        <v>2</v>
      </c>
    </row>
    <row r="83" spans="2:8" ht="67.5">
      <c r="B83" s="20" t="s">
        <v>88</v>
      </c>
      <c r="C83" s="11" t="s">
        <v>1</v>
      </c>
      <c r="D83" s="12" t="s">
        <v>83</v>
      </c>
      <c r="E83" s="12" t="s">
        <v>87</v>
      </c>
      <c r="F83" s="12" t="s">
        <v>89</v>
      </c>
      <c r="G83" s="13">
        <f>16</f>
        <v>16</v>
      </c>
      <c r="H83" s="15" t="s">
        <v>2</v>
      </c>
    </row>
    <row r="84" spans="2:8">
      <c r="B84" s="20" t="s">
        <v>49</v>
      </c>
      <c r="C84" s="11" t="s">
        <v>1</v>
      </c>
      <c r="D84" s="12" t="s">
        <v>83</v>
      </c>
      <c r="E84" s="12" t="s">
        <v>90</v>
      </c>
      <c r="F84" s="12" t="s">
        <v>2</v>
      </c>
      <c r="G84" s="13">
        <f>23.8</f>
        <v>23.8</v>
      </c>
      <c r="H84" s="14">
        <f>23.8</f>
        <v>23.8</v>
      </c>
    </row>
    <row r="85" spans="2:8" ht="70.5" customHeight="1">
      <c r="B85" s="20" t="s">
        <v>88</v>
      </c>
      <c r="C85" s="11" t="s">
        <v>1</v>
      </c>
      <c r="D85" s="12" t="s">
        <v>83</v>
      </c>
      <c r="E85" s="12" t="s">
        <v>90</v>
      </c>
      <c r="F85" s="12" t="s">
        <v>89</v>
      </c>
      <c r="G85" s="13">
        <f>19.8</f>
        <v>19.8</v>
      </c>
      <c r="H85" s="14">
        <f>19.8</f>
        <v>19.8</v>
      </c>
    </row>
    <row r="86" spans="2:8" ht="35.25" customHeight="1">
      <c r="B86" s="20" t="s">
        <v>19</v>
      </c>
      <c r="C86" s="11" t="s">
        <v>1</v>
      </c>
      <c r="D86" s="12" t="s">
        <v>83</v>
      </c>
      <c r="E86" s="12" t="s">
        <v>90</v>
      </c>
      <c r="F86" s="12" t="s">
        <v>20</v>
      </c>
      <c r="G86" s="13">
        <f>4</f>
        <v>4</v>
      </c>
      <c r="H86" s="14">
        <f>4</f>
        <v>4</v>
      </c>
    </row>
    <row r="87" spans="2:8" ht="45">
      <c r="B87" s="20" t="s">
        <v>91</v>
      </c>
      <c r="C87" s="11" t="s">
        <v>1</v>
      </c>
      <c r="D87" s="12" t="s">
        <v>83</v>
      </c>
      <c r="E87" s="12" t="s">
        <v>92</v>
      </c>
      <c r="F87" s="12" t="s">
        <v>2</v>
      </c>
      <c r="G87" s="13">
        <f>6.9</f>
        <v>6.9</v>
      </c>
      <c r="H87" s="15" t="s">
        <v>2</v>
      </c>
    </row>
    <row r="88" spans="2:8" ht="70.5" customHeight="1">
      <c r="B88" s="20" t="s">
        <v>88</v>
      </c>
      <c r="C88" s="11" t="s">
        <v>1</v>
      </c>
      <c r="D88" s="12" t="s">
        <v>83</v>
      </c>
      <c r="E88" s="12" t="s">
        <v>92</v>
      </c>
      <c r="F88" s="12" t="s">
        <v>89</v>
      </c>
      <c r="G88" s="13">
        <f>6.9</f>
        <v>6.9</v>
      </c>
      <c r="H88" s="15" t="s">
        <v>2</v>
      </c>
    </row>
    <row r="89" spans="2:8">
      <c r="B89" s="20" t="s">
        <v>93</v>
      </c>
      <c r="C89" s="11" t="s">
        <v>1</v>
      </c>
      <c r="D89" s="12" t="s">
        <v>94</v>
      </c>
      <c r="E89" s="12" t="s">
        <v>2</v>
      </c>
      <c r="F89" s="12" t="s">
        <v>2</v>
      </c>
      <c r="G89" s="13">
        <f>5487.87</f>
        <v>5487.87</v>
      </c>
      <c r="H89" s="14">
        <f>5487.87</f>
        <v>5487.87</v>
      </c>
    </row>
    <row r="90" spans="2:8" ht="24.75" customHeight="1">
      <c r="B90" s="20" t="s">
        <v>95</v>
      </c>
      <c r="C90" s="11" t="s">
        <v>1</v>
      </c>
      <c r="D90" s="12" t="s">
        <v>96</v>
      </c>
      <c r="E90" s="12" t="s">
        <v>2</v>
      </c>
      <c r="F90" s="12" t="s">
        <v>2</v>
      </c>
      <c r="G90" s="13">
        <f>4106.9</f>
        <v>4106.8999999999996</v>
      </c>
      <c r="H90" s="14">
        <f>4106.9</f>
        <v>4106.8999999999996</v>
      </c>
    </row>
    <row r="91" spans="2:8" ht="56.25">
      <c r="B91" s="20" t="s">
        <v>97</v>
      </c>
      <c r="C91" s="11" t="s">
        <v>1</v>
      </c>
      <c r="D91" s="12" t="s">
        <v>96</v>
      </c>
      <c r="E91" s="12" t="s">
        <v>98</v>
      </c>
      <c r="F91" s="12" t="s">
        <v>2</v>
      </c>
      <c r="G91" s="13">
        <f t="shared" ref="G91:H94" si="6">1180</f>
        <v>1180</v>
      </c>
      <c r="H91" s="14">
        <f t="shared" si="6"/>
        <v>1180</v>
      </c>
    </row>
    <row r="92" spans="2:8" ht="56.25">
      <c r="B92" s="20" t="s">
        <v>97</v>
      </c>
      <c r="C92" s="11" t="s">
        <v>1</v>
      </c>
      <c r="D92" s="12" t="s">
        <v>96</v>
      </c>
      <c r="E92" s="12" t="s">
        <v>98</v>
      </c>
      <c r="F92" s="12" t="s">
        <v>2</v>
      </c>
      <c r="G92" s="13">
        <f t="shared" si="6"/>
        <v>1180</v>
      </c>
      <c r="H92" s="14">
        <f t="shared" si="6"/>
        <v>1180</v>
      </c>
    </row>
    <row r="93" spans="2:8">
      <c r="B93" s="20" t="s">
        <v>49</v>
      </c>
      <c r="C93" s="11" t="s">
        <v>1</v>
      </c>
      <c r="D93" s="12" t="s">
        <v>96</v>
      </c>
      <c r="E93" s="12" t="s">
        <v>99</v>
      </c>
      <c r="F93" s="12" t="s">
        <v>2</v>
      </c>
      <c r="G93" s="13">
        <f t="shared" si="6"/>
        <v>1180</v>
      </c>
      <c r="H93" s="14">
        <f t="shared" si="6"/>
        <v>1180</v>
      </c>
    </row>
    <row r="94" spans="2:8" ht="35.25" customHeight="1">
      <c r="B94" s="20" t="s">
        <v>19</v>
      </c>
      <c r="C94" s="11" t="s">
        <v>1</v>
      </c>
      <c r="D94" s="12" t="s">
        <v>96</v>
      </c>
      <c r="E94" s="12" t="s">
        <v>99</v>
      </c>
      <c r="F94" s="12" t="s">
        <v>20</v>
      </c>
      <c r="G94" s="13">
        <f t="shared" si="6"/>
        <v>1180</v>
      </c>
      <c r="H94" s="14">
        <f t="shared" si="6"/>
        <v>1180</v>
      </c>
    </row>
    <row r="95" spans="2:8">
      <c r="B95" s="20" t="s">
        <v>7</v>
      </c>
      <c r="C95" s="11" t="s">
        <v>1</v>
      </c>
      <c r="D95" s="12" t="s">
        <v>96</v>
      </c>
      <c r="E95" s="12" t="s">
        <v>8</v>
      </c>
      <c r="F95" s="12" t="s">
        <v>2</v>
      </c>
      <c r="G95" s="13">
        <f t="shared" ref="G95:H98" si="7">2926.9</f>
        <v>2926.9</v>
      </c>
      <c r="H95" s="14">
        <f t="shared" si="7"/>
        <v>2926.9</v>
      </c>
    </row>
    <row r="96" spans="2:8">
      <c r="B96" s="20" t="s">
        <v>7</v>
      </c>
      <c r="C96" s="11" t="s">
        <v>1</v>
      </c>
      <c r="D96" s="12" t="s">
        <v>96</v>
      </c>
      <c r="E96" s="12" t="s">
        <v>8</v>
      </c>
      <c r="F96" s="12" t="s">
        <v>2</v>
      </c>
      <c r="G96" s="13">
        <f t="shared" si="7"/>
        <v>2926.9</v>
      </c>
      <c r="H96" s="14">
        <f t="shared" si="7"/>
        <v>2926.9</v>
      </c>
    </row>
    <row r="97" spans="2:8">
      <c r="B97" s="20" t="s">
        <v>49</v>
      </c>
      <c r="C97" s="11" t="s">
        <v>1</v>
      </c>
      <c r="D97" s="12" t="s">
        <v>96</v>
      </c>
      <c r="E97" s="12" t="s">
        <v>50</v>
      </c>
      <c r="F97" s="12" t="s">
        <v>2</v>
      </c>
      <c r="G97" s="13">
        <f t="shared" si="7"/>
        <v>2926.9</v>
      </c>
      <c r="H97" s="14">
        <f t="shared" si="7"/>
        <v>2926.9</v>
      </c>
    </row>
    <row r="98" spans="2:8" ht="35.25" customHeight="1">
      <c r="B98" s="20" t="s">
        <v>19</v>
      </c>
      <c r="C98" s="11" t="s">
        <v>1</v>
      </c>
      <c r="D98" s="12" t="s">
        <v>96</v>
      </c>
      <c r="E98" s="12" t="s">
        <v>50</v>
      </c>
      <c r="F98" s="12" t="s">
        <v>20</v>
      </c>
      <c r="G98" s="13">
        <f t="shared" si="7"/>
        <v>2926.9</v>
      </c>
      <c r="H98" s="14">
        <f t="shared" si="7"/>
        <v>2926.9</v>
      </c>
    </row>
    <row r="99" spans="2:8">
      <c r="B99" s="20" t="s">
        <v>100</v>
      </c>
      <c r="C99" s="11" t="s">
        <v>1</v>
      </c>
      <c r="D99" s="12" t="s">
        <v>101</v>
      </c>
      <c r="E99" s="12" t="s">
        <v>2</v>
      </c>
      <c r="F99" s="12" t="s">
        <v>2</v>
      </c>
      <c r="G99" s="13">
        <f t="shared" ref="G99:H103" si="8">1380.97</f>
        <v>1380.97</v>
      </c>
      <c r="H99" s="14">
        <f t="shared" si="8"/>
        <v>1380.97</v>
      </c>
    </row>
    <row r="100" spans="2:8">
      <c r="B100" s="20" t="s">
        <v>23</v>
      </c>
      <c r="C100" s="11" t="s">
        <v>1</v>
      </c>
      <c r="D100" s="12" t="s">
        <v>101</v>
      </c>
      <c r="E100" s="12" t="s">
        <v>24</v>
      </c>
      <c r="F100" s="12" t="s">
        <v>2</v>
      </c>
      <c r="G100" s="13">
        <f t="shared" si="8"/>
        <v>1380.97</v>
      </c>
      <c r="H100" s="14">
        <f t="shared" si="8"/>
        <v>1380.97</v>
      </c>
    </row>
    <row r="101" spans="2:8" ht="48" customHeight="1">
      <c r="B101" s="20" t="s">
        <v>25</v>
      </c>
      <c r="C101" s="11" t="s">
        <v>1</v>
      </c>
      <c r="D101" s="12" t="s">
        <v>101</v>
      </c>
      <c r="E101" s="12" t="s">
        <v>26</v>
      </c>
      <c r="F101" s="12" t="s">
        <v>2</v>
      </c>
      <c r="G101" s="13">
        <f t="shared" si="8"/>
        <v>1380.97</v>
      </c>
      <c r="H101" s="14">
        <f t="shared" si="8"/>
        <v>1380.97</v>
      </c>
    </row>
    <row r="102" spans="2:8" ht="26.25" customHeight="1">
      <c r="B102" s="20" t="s">
        <v>102</v>
      </c>
      <c r="C102" s="11" t="s">
        <v>1</v>
      </c>
      <c r="D102" s="12" t="s">
        <v>101</v>
      </c>
      <c r="E102" s="12" t="s">
        <v>103</v>
      </c>
      <c r="F102" s="12" t="s">
        <v>2</v>
      </c>
      <c r="G102" s="13">
        <f t="shared" si="8"/>
        <v>1380.97</v>
      </c>
      <c r="H102" s="14">
        <f t="shared" si="8"/>
        <v>1380.97</v>
      </c>
    </row>
    <row r="103" spans="2:8" ht="36.75" customHeight="1">
      <c r="B103" s="20" t="s">
        <v>19</v>
      </c>
      <c r="C103" s="11" t="s">
        <v>1</v>
      </c>
      <c r="D103" s="12" t="s">
        <v>101</v>
      </c>
      <c r="E103" s="12" t="s">
        <v>103</v>
      </c>
      <c r="F103" s="12" t="s">
        <v>20</v>
      </c>
      <c r="G103" s="13">
        <f t="shared" si="8"/>
        <v>1380.97</v>
      </c>
      <c r="H103" s="14">
        <f t="shared" si="8"/>
        <v>1380.97</v>
      </c>
    </row>
    <row r="104" spans="2:8" ht="22.5">
      <c r="B104" s="20" t="s">
        <v>104</v>
      </c>
      <c r="C104" s="11" t="s">
        <v>1</v>
      </c>
      <c r="D104" s="12" t="s">
        <v>105</v>
      </c>
      <c r="E104" s="12" t="s">
        <v>2</v>
      </c>
      <c r="F104" s="12" t="s">
        <v>2</v>
      </c>
      <c r="G104" s="13">
        <f>13277.21</f>
        <v>13277.21</v>
      </c>
      <c r="H104" s="14">
        <f>10653.63</f>
        <v>10653.63</v>
      </c>
    </row>
    <row r="105" spans="2:8">
      <c r="B105" s="20" t="s">
        <v>106</v>
      </c>
      <c r="C105" s="11" t="s">
        <v>1</v>
      </c>
      <c r="D105" s="12" t="s">
        <v>107</v>
      </c>
      <c r="E105" s="12" t="s">
        <v>2</v>
      </c>
      <c r="F105" s="12" t="s">
        <v>2</v>
      </c>
      <c r="G105" s="13">
        <f>6629.8</f>
        <v>6629.8</v>
      </c>
      <c r="H105" s="14">
        <f>5143.9</f>
        <v>5143.8999999999996</v>
      </c>
    </row>
    <row r="106" spans="2:8">
      <c r="B106" s="20" t="s">
        <v>7</v>
      </c>
      <c r="C106" s="11" t="s">
        <v>1</v>
      </c>
      <c r="D106" s="12" t="s">
        <v>107</v>
      </c>
      <c r="E106" s="12" t="s">
        <v>8</v>
      </c>
      <c r="F106" s="12" t="s">
        <v>2</v>
      </c>
      <c r="G106" s="13">
        <f>6629.8</f>
        <v>6629.8</v>
      </c>
      <c r="H106" s="14">
        <f>5143.9</f>
        <v>5143.8999999999996</v>
      </c>
    </row>
    <row r="107" spans="2:8" ht="14.45" customHeight="1">
      <c r="B107" s="20" t="s">
        <v>49</v>
      </c>
      <c r="C107" s="11" t="s">
        <v>1</v>
      </c>
      <c r="D107" s="12" t="s">
        <v>107</v>
      </c>
      <c r="E107" s="12" t="s">
        <v>50</v>
      </c>
      <c r="F107" s="12" t="s">
        <v>2</v>
      </c>
      <c r="G107" s="13">
        <f>6629.8</f>
        <v>6629.8</v>
      </c>
      <c r="H107" s="14">
        <f>5143.9</f>
        <v>5143.8999999999996</v>
      </c>
    </row>
    <row r="108" spans="2:8" ht="33.75" customHeight="1">
      <c r="B108" s="20" t="s">
        <v>19</v>
      </c>
      <c r="C108" s="11" t="s">
        <v>1</v>
      </c>
      <c r="D108" s="12" t="s">
        <v>107</v>
      </c>
      <c r="E108" s="12" t="s">
        <v>50</v>
      </c>
      <c r="F108" s="12" t="s">
        <v>20</v>
      </c>
      <c r="G108" s="13">
        <f>3529.8</f>
        <v>3529.8</v>
      </c>
      <c r="H108" s="14">
        <f>3529.47</f>
        <v>3529.47</v>
      </c>
    </row>
    <row r="109" spans="2:8" ht="49.9" customHeight="1">
      <c r="B109" s="20" t="s">
        <v>108</v>
      </c>
      <c r="C109" s="11" t="s">
        <v>1</v>
      </c>
      <c r="D109" s="12" t="s">
        <v>107</v>
      </c>
      <c r="E109" s="12" t="s">
        <v>50</v>
      </c>
      <c r="F109" s="12" t="s">
        <v>109</v>
      </c>
      <c r="G109" s="13">
        <f>3100</f>
        <v>3100</v>
      </c>
      <c r="H109" s="14">
        <f>1614.43</f>
        <v>1614.43</v>
      </c>
    </row>
    <row r="110" spans="2:8">
      <c r="B110" s="20" t="s">
        <v>110</v>
      </c>
      <c r="C110" s="11" t="s">
        <v>1</v>
      </c>
      <c r="D110" s="12" t="s">
        <v>111</v>
      </c>
      <c r="E110" s="12" t="s">
        <v>2</v>
      </c>
      <c r="F110" s="12" t="s">
        <v>2</v>
      </c>
      <c r="G110" s="13">
        <f>6647.41</f>
        <v>6647.41</v>
      </c>
      <c r="H110" s="14">
        <f>5509.73</f>
        <v>5509.73</v>
      </c>
    </row>
    <row r="111" spans="2:8" ht="46.5" customHeight="1">
      <c r="B111" s="20" t="s">
        <v>112</v>
      </c>
      <c r="C111" s="11" t="s">
        <v>1</v>
      </c>
      <c r="D111" s="12" t="s">
        <v>111</v>
      </c>
      <c r="E111" s="12" t="s">
        <v>113</v>
      </c>
      <c r="F111" s="12" t="s">
        <v>2</v>
      </c>
      <c r="G111" s="13">
        <f>1406.5</f>
        <v>1406.5</v>
      </c>
      <c r="H111" s="14">
        <f>1524.5</f>
        <v>1524.5</v>
      </c>
    </row>
    <row r="112" spans="2:8" ht="46.5" customHeight="1">
      <c r="B112" s="20" t="s">
        <v>112</v>
      </c>
      <c r="C112" s="11" t="s">
        <v>1</v>
      </c>
      <c r="D112" s="12" t="s">
        <v>111</v>
      </c>
      <c r="E112" s="12" t="s">
        <v>113</v>
      </c>
      <c r="F112" s="12" t="s">
        <v>2</v>
      </c>
      <c r="G112" s="13">
        <f>1406.5</f>
        <v>1406.5</v>
      </c>
      <c r="H112" s="14">
        <f>1524.5</f>
        <v>1524.5</v>
      </c>
    </row>
    <row r="113" spans="2:8" ht="15" customHeight="1">
      <c r="B113" s="20" t="s">
        <v>49</v>
      </c>
      <c r="C113" s="11" t="s">
        <v>1</v>
      </c>
      <c r="D113" s="12" t="s">
        <v>111</v>
      </c>
      <c r="E113" s="12" t="s">
        <v>114</v>
      </c>
      <c r="F113" s="12" t="s">
        <v>2</v>
      </c>
      <c r="G113" s="13">
        <f>1406.5</f>
        <v>1406.5</v>
      </c>
      <c r="H113" s="14">
        <f>1524.5</f>
        <v>1524.5</v>
      </c>
    </row>
    <row r="114" spans="2:8" ht="35.25" customHeight="1">
      <c r="B114" s="20" t="s">
        <v>19</v>
      </c>
      <c r="C114" s="11" t="s">
        <v>1</v>
      </c>
      <c r="D114" s="12" t="s">
        <v>111</v>
      </c>
      <c r="E114" s="12" t="s">
        <v>114</v>
      </c>
      <c r="F114" s="12" t="s">
        <v>20</v>
      </c>
      <c r="G114" s="13">
        <f>1406.5</f>
        <v>1406.5</v>
      </c>
      <c r="H114" s="14">
        <f>1524.5</f>
        <v>1524.5</v>
      </c>
    </row>
    <row r="115" spans="2:8" ht="60" customHeight="1">
      <c r="B115" s="20" t="s">
        <v>115</v>
      </c>
      <c r="C115" s="11" t="s">
        <v>1</v>
      </c>
      <c r="D115" s="12" t="s">
        <v>111</v>
      </c>
      <c r="E115" s="12" t="s">
        <v>116</v>
      </c>
      <c r="F115" s="12" t="s">
        <v>2</v>
      </c>
      <c r="G115" s="13">
        <f>560</f>
        <v>560</v>
      </c>
      <c r="H115" s="14">
        <f>610</f>
        <v>610</v>
      </c>
    </row>
    <row r="116" spans="2:8" ht="60" customHeight="1">
      <c r="B116" s="20" t="s">
        <v>115</v>
      </c>
      <c r="C116" s="11" t="s">
        <v>1</v>
      </c>
      <c r="D116" s="12" t="s">
        <v>111</v>
      </c>
      <c r="E116" s="12" t="s">
        <v>116</v>
      </c>
      <c r="F116" s="12" t="s">
        <v>2</v>
      </c>
      <c r="G116" s="13">
        <f>560</f>
        <v>560</v>
      </c>
      <c r="H116" s="14">
        <f>610</f>
        <v>610</v>
      </c>
    </row>
    <row r="117" spans="2:8">
      <c r="B117" s="20" t="s">
        <v>49</v>
      </c>
      <c r="C117" s="11" t="s">
        <v>1</v>
      </c>
      <c r="D117" s="12" t="s">
        <v>111</v>
      </c>
      <c r="E117" s="12" t="s">
        <v>117</v>
      </c>
      <c r="F117" s="12" t="s">
        <v>2</v>
      </c>
      <c r="G117" s="13">
        <f>560</f>
        <v>560</v>
      </c>
      <c r="H117" s="14">
        <f>610</f>
        <v>610</v>
      </c>
    </row>
    <row r="118" spans="2:8" ht="36" customHeight="1">
      <c r="B118" s="20" t="s">
        <v>19</v>
      </c>
      <c r="C118" s="11" t="s">
        <v>1</v>
      </c>
      <c r="D118" s="12" t="s">
        <v>111</v>
      </c>
      <c r="E118" s="12" t="s">
        <v>117</v>
      </c>
      <c r="F118" s="12" t="s">
        <v>20</v>
      </c>
      <c r="G118" s="13">
        <f>560</f>
        <v>560</v>
      </c>
      <c r="H118" s="14">
        <f>610</f>
        <v>610</v>
      </c>
    </row>
    <row r="119" spans="2:8" ht="15" customHeight="1">
      <c r="B119" s="20" t="s">
        <v>7</v>
      </c>
      <c r="C119" s="11" t="s">
        <v>1</v>
      </c>
      <c r="D119" s="12" t="s">
        <v>111</v>
      </c>
      <c r="E119" s="12" t="s">
        <v>8</v>
      </c>
      <c r="F119" s="12" t="s">
        <v>2</v>
      </c>
      <c r="G119" s="13">
        <f>4680.91</f>
        <v>4680.91</v>
      </c>
      <c r="H119" s="14">
        <f>3375.23</f>
        <v>3375.23</v>
      </c>
    </row>
    <row r="120" spans="2:8">
      <c r="B120" s="20" t="s">
        <v>49</v>
      </c>
      <c r="C120" s="11" t="s">
        <v>1</v>
      </c>
      <c r="D120" s="12" t="s">
        <v>111</v>
      </c>
      <c r="E120" s="12" t="s">
        <v>50</v>
      </c>
      <c r="F120" s="12" t="s">
        <v>2</v>
      </c>
      <c r="G120" s="13">
        <f>4680.91</f>
        <v>4680.91</v>
      </c>
      <c r="H120" s="14">
        <f>3375.23</f>
        <v>3375.23</v>
      </c>
    </row>
    <row r="121" spans="2:8" ht="34.5" customHeight="1">
      <c r="B121" s="20" t="s">
        <v>19</v>
      </c>
      <c r="C121" s="11" t="s">
        <v>1</v>
      </c>
      <c r="D121" s="12" t="s">
        <v>111</v>
      </c>
      <c r="E121" s="12" t="s">
        <v>50</v>
      </c>
      <c r="F121" s="12" t="s">
        <v>20</v>
      </c>
      <c r="G121" s="13">
        <f>4680.91</f>
        <v>4680.91</v>
      </c>
      <c r="H121" s="14">
        <f>3375.23</f>
        <v>3375.23</v>
      </c>
    </row>
    <row r="122" spans="2:8">
      <c r="B122" s="20" t="s">
        <v>118</v>
      </c>
      <c r="C122" s="11" t="s">
        <v>1</v>
      </c>
      <c r="D122" s="12" t="s">
        <v>119</v>
      </c>
      <c r="E122" s="12" t="s">
        <v>2</v>
      </c>
      <c r="F122" s="12" t="s">
        <v>2</v>
      </c>
      <c r="G122" s="13">
        <f t="shared" ref="G122:H127" si="9">3.51</f>
        <v>3.51</v>
      </c>
      <c r="H122" s="14">
        <f t="shared" si="9"/>
        <v>3.51</v>
      </c>
    </row>
    <row r="123" spans="2:8" ht="22.5">
      <c r="B123" s="20" t="s">
        <v>120</v>
      </c>
      <c r="C123" s="11" t="s">
        <v>1</v>
      </c>
      <c r="D123" s="12" t="s">
        <v>121</v>
      </c>
      <c r="E123" s="12" t="s">
        <v>2</v>
      </c>
      <c r="F123" s="12" t="s">
        <v>2</v>
      </c>
      <c r="G123" s="13">
        <f t="shared" si="9"/>
        <v>3.51</v>
      </c>
      <c r="H123" s="14">
        <f t="shared" si="9"/>
        <v>3.51</v>
      </c>
    </row>
    <row r="124" spans="2:8" ht="47.25" customHeight="1">
      <c r="B124" s="20" t="s">
        <v>122</v>
      </c>
      <c r="C124" s="11" t="s">
        <v>1</v>
      </c>
      <c r="D124" s="12" t="s">
        <v>121</v>
      </c>
      <c r="E124" s="12" t="s">
        <v>123</v>
      </c>
      <c r="F124" s="12" t="s">
        <v>2</v>
      </c>
      <c r="G124" s="13">
        <f t="shared" si="9"/>
        <v>3.51</v>
      </c>
      <c r="H124" s="14">
        <f t="shared" si="9"/>
        <v>3.51</v>
      </c>
    </row>
    <row r="125" spans="2:8" ht="47.45" customHeight="1">
      <c r="B125" s="20" t="s">
        <v>124</v>
      </c>
      <c r="C125" s="11" t="s">
        <v>1</v>
      </c>
      <c r="D125" s="12" t="s">
        <v>121</v>
      </c>
      <c r="E125" s="12" t="s">
        <v>125</v>
      </c>
      <c r="F125" s="12" t="s">
        <v>2</v>
      </c>
      <c r="G125" s="13">
        <f t="shared" si="9"/>
        <v>3.51</v>
      </c>
      <c r="H125" s="14">
        <f t="shared" si="9"/>
        <v>3.51</v>
      </c>
    </row>
    <row r="126" spans="2:8" ht="81.75" customHeight="1">
      <c r="B126" s="20" t="s">
        <v>126</v>
      </c>
      <c r="C126" s="11" t="s">
        <v>1</v>
      </c>
      <c r="D126" s="12" t="s">
        <v>121</v>
      </c>
      <c r="E126" s="12" t="s">
        <v>127</v>
      </c>
      <c r="F126" s="12" t="s">
        <v>2</v>
      </c>
      <c r="G126" s="13">
        <f t="shared" si="9"/>
        <v>3.51</v>
      </c>
      <c r="H126" s="14">
        <f t="shared" si="9"/>
        <v>3.51</v>
      </c>
    </row>
    <row r="127" spans="2:8" ht="35.25" customHeight="1">
      <c r="B127" s="20" t="s">
        <v>19</v>
      </c>
      <c r="C127" s="11" t="s">
        <v>1</v>
      </c>
      <c r="D127" s="12" t="s">
        <v>121</v>
      </c>
      <c r="E127" s="12" t="s">
        <v>127</v>
      </c>
      <c r="F127" s="12" t="s">
        <v>20</v>
      </c>
      <c r="G127" s="13">
        <f t="shared" si="9"/>
        <v>3.51</v>
      </c>
      <c r="H127" s="14">
        <f t="shared" si="9"/>
        <v>3.51</v>
      </c>
    </row>
    <row r="128" spans="2:8">
      <c r="B128" s="20" t="s">
        <v>128</v>
      </c>
      <c r="C128" s="11" t="s">
        <v>1</v>
      </c>
      <c r="D128" s="12" t="s">
        <v>129</v>
      </c>
      <c r="E128" s="12" t="s">
        <v>2</v>
      </c>
      <c r="F128" s="12" t="s">
        <v>2</v>
      </c>
      <c r="G128" s="13">
        <f>27704.31</f>
        <v>27704.31</v>
      </c>
      <c r="H128" s="14">
        <f>29421.48</f>
        <v>29421.48</v>
      </c>
    </row>
    <row r="129" spans="2:8">
      <c r="B129" s="20" t="s">
        <v>130</v>
      </c>
      <c r="C129" s="11" t="s">
        <v>1</v>
      </c>
      <c r="D129" s="12" t="s">
        <v>131</v>
      </c>
      <c r="E129" s="12" t="s">
        <v>2</v>
      </c>
      <c r="F129" s="12" t="s">
        <v>2</v>
      </c>
      <c r="G129" s="13">
        <f>27704.31</f>
        <v>27704.31</v>
      </c>
      <c r="H129" s="14">
        <f>29421.48</f>
        <v>29421.48</v>
      </c>
    </row>
    <row r="130" spans="2:8" ht="37.5" customHeight="1">
      <c r="B130" s="20" t="s">
        <v>132</v>
      </c>
      <c r="C130" s="11" t="s">
        <v>1</v>
      </c>
      <c r="D130" s="12" t="s">
        <v>131</v>
      </c>
      <c r="E130" s="12" t="s">
        <v>133</v>
      </c>
      <c r="F130" s="12" t="s">
        <v>2</v>
      </c>
      <c r="G130" s="13">
        <f>1717.17</f>
        <v>1717.17</v>
      </c>
      <c r="H130" s="15" t="s">
        <v>2</v>
      </c>
    </row>
    <row r="131" spans="2:8" ht="36.75" customHeight="1">
      <c r="B131" s="20" t="s">
        <v>132</v>
      </c>
      <c r="C131" s="11" t="s">
        <v>1</v>
      </c>
      <c r="D131" s="12" t="s">
        <v>131</v>
      </c>
      <c r="E131" s="12" t="s">
        <v>133</v>
      </c>
      <c r="F131" s="12" t="s">
        <v>2</v>
      </c>
      <c r="G131" s="13">
        <f>1717.17</f>
        <v>1717.17</v>
      </c>
      <c r="H131" s="15" t="s">
        <v>2</v>
      </c>
    </row>
    <row r="132" spans="2:8" ht="48" customHeight="1">
      <c r="B132" s="20" t="s">
        <v>134</v>
      </c>
      <c r="C132" s="11" t="s">
        <v>1</v>
      </c>
      <c r="D132" s="12" t="s">
        <v>131</v>
      </c>
      <c r="E132" s="12" t="s">
        <v>135</v>
      </c>
      <c r="F132" s="12" t="s">
        <v>2</v>
      </c>
      <c r="G132" s="13">
        <f>1700</f>
        <v>1700</v>
      </c>
      <c r="H132" s="15" t="s">
        <v>2</v>
      </c>
    </row>
    <row r="133" spans="2:8" ht="67.5">
      <c r="B133" s="20" t="s">
        <v>136</v>
      </c>
      <c r="C133" s="11" t="s">
        <v>1</v>
      </c>
      <c r="D133" s="12" t="s">
        <v>131</v>
      </c>
      <c r="E133" s="12" t="s">
        <v>135</v>
      </c>
      <c r="F133" s="12" t="s">
        <v>137</v>
      </c>
      <c r="G133" s="13">
        <f>1700</f>
        <v>1700</v>
      </c>
      <c r="H133" s="15" t="s">
        <v>2</v>
      </c>
    </row>
    <row r="134" spans="2:8" ht="33.75">
      <c r="B134" s="20" t="s">
        <v>138</v>
      </c>
      <c r="C134" s="11" t="s">
        <v>1</v>
      </c>
      <c r="D134" s="12" t="s">
        <v>131</v>
      </c>
      <c r="E134" s="12" t="s">
        <v>139</v>
      </c>
      <c r="F134" s="12" t="s">
        <v>2</v>
      </c>
      <c r="G134" s="13">
        <f>17.17</f>
        <v>17.170000000000002</v>
      </c>
      <c r="H134" s="15" t="s">
        <v>2</v>
      </c>
    </row>
    <row r="135" spans="2:8" ht="63" customHeight="1">
      <c r="B135" s="20" t="s">
        <v>136</v>
      </c>
      <c r="C135" s="11" t="s">
        <v>1</v>
      </c>
      <c r="D135" s="12" t="s">
        <v>131</v>
      </c>
      <c r="E135" s="12" t="s">
        <v>139</v>
      </c>
      <c r="F135" s="12" t="s">
        <v>137</v>
      </c>
      <c r="G135" s="13">
        <f>17.17</f>
        <v>17.170000000000002</v>
      </c>
      <c r="H135" s="15" t="s">
        <v>2</v>
      </c>
    </row>
    <row r="136" spans="2:8">
      <c r="B136" s="20" t="s">
        <v>7</v>
      </c>
      <c r="C136" s="11" t="s">
        <v>1</v>
      </c>
      <c r="D136" s="12" t="s">
        <v>131</v>
      </c>
      <c r="E136" s="12" t="s">
        <v>8</v>
      </c>
      <c r="F136" s="12" t="s">
        <v>2</v>
      </c>
      <c r="G136" s="13">
        <f>25987.14</f>
        <v>25987.14</v>
      </c>
      <c r="H136" s="14">
        <f>29421.48</f>
        <v>29421.48</v>
      </c>
    </row>
    <row r="137" spans="2:8">
      <c r="B137" s="20" t="s">
        <v>7</v>
      </c>
      <c r="C137" s="11" t="s">
        <v>1</v>
      </c>
      <c r="D137" s="12" t="s">
        <v>131</v>
      </c>
      <c r="E137" s="12" t="s">
        <v>8</v>
      </c>
      <c r="F137" s="12" t="s">
        <v>2</v>
      </c>
      <c r="G137" s="13">
        <f>25987.14</f>
        <v>25987.14</v>
      </c>
      <c r="H137" s="14">
        <f>29421.48</f>
        <v>29421.48</v>
      </c>
    </row>
    <row r="138" spans="2:8" ht="36.75" customHeight="1">
      <c r="B138" s="20" t="s">
        <v>140</v>
      </c>
      <c r="C138" s="11" t="s">
        <v>1</v>
      </c>
      <c r="D138" s="12" t="s">
        <v>131</v>
      </c>
      <c r="E138" s="12" t="s">
        <v>141</v>
      </c>
      <c r="F138" s="12" t="s">
        <v>2</v>
      </c>
      <c r="G138" s="13">
        <f>25767.14</f>
        <v>25767.14</v>
      </c>
      <c r="H138" s="14">
        <f>29201.48</f>
        <v>29201.48</v>
      </c>
    </row>
    <row r="139" spans="2:8" ht="59.25" customHeight="1">
      <c r="B139" s="20" t="s">
        <v>136</v>
      </c>
      <c r="C139" s="11" t="s">
        <v>1</v>
      </c>
      <c r="D139" s="12" t="s">
        <v>131</v>
      </c>
      <c r="E139" s="12" t="s">
        <v>141</v>
      </c>
      <c r="F139" s="12" t="s">
        <v>137</v>
      </c>
      <c r="G139" s="13">
        <f>25767.14</f>
        <v>25767.14</v>
      </c>
      <c r="H139" s="14">
        <f>29201.48</f>
        <v>29201.48</v>
      </c>
    </row>
    <row r="140" spans="2:8">
      <c r="B140" s="20" t="s">
        <v>49</v>
      </c>
      <c r="C140" s="11" t="s">
        <v>1</v>
      </c>
      <c r="D140" s="12" t="s">
        <v>131</v>
      </c>
      <c r="E140" s="12" t="s">
        <v>50</v>
      </c>
      <c r="F140" s="12" t="s">
        <v>2</v>
      </c>
      <c r="G140" s="13">
        <f>220</f>
        <v>220</v>
      </c>
      <c r="H140" s="14">
        <f>220</f>
        <v>220</v>
      </c>
    </row>
    <row r="141" spans="2:8" ht="25.5" customHeight="1">
      <c r="B141" s="20" t="s">
        <v>142</v>
      </c>
      <c r="C141" s="11" t="s">
        <v>1</v>
      </c>
      <c r="D141" s="12" t="s">
        <v>131</v>
      </c>
      <c r="E141" s="12" t="s">
        <v>50</v>
      </c>
      <c r="F141" s="12" t="s">
        <v>143</v>
      </c>
      <c r="G141" s="13">
        <f>220</f>
        <v>220</v>
      </c>
      <c r="H141" s="14">
        <f>220</f>
        <v>220</v>
      </c>
    </row>
    <row r="142" spans="2:8">
      <c r="B142" s="20" t="s">
        <v>144</v>
      </c>
      <c r="C142" s="11" t="s">
        <v>1</v>
      </c>
      <c r="D142" s="12" t="s">
        <v>145</v>
      </c>
      <c r="E142" s="12" t="s">
        <v>2</v>
      </c>
      <c r="F142" s="12" t="s">
        <v>2</v>
      </c>
      <c r="G142" s="13">
        <f t="shared" ref="G142:H147" si="10">420</f>
        <v>420</v>
      </c>
      <c r="H142" s="14">
        <f t="shared" si="10"/>
        <v>420</v>
      </c>
    </row>
    <row r="143" spans="2:8">
      <c r="B143" s="20" t="s">
        <v>146</v>
      </c>
      <c r="C143" s="11" t="s">
        <v>1</v>
      </c>
      <c r="D143" s="12" t="s">
        <v>147</v>
      </c>
      <c r="E143" s="12" t="s">
        <v>2</v>
      </c>
      <c r="F143" s="12" t="s">
        <v>2</v>
      </c>
      <c r="G143" s="13">
        <f t="shared" si="10"/>
        <v>420</v>
      </c>
      <c r="H143" s="14">
        <f t="shared" si="10"/>
        <v>420</v>
      </c>
    </row>
    <row r="144" spans="2:8">
      <c r="B144" s="20" t="s">
        <v>7</v>
      </c>
      <c r="C144" s="11" t="s">
        <v>1</v>
      </c>
      <c r="D144" s="12" t="s">
        <v>147</v>
      </c>
      <c r="E144" s="12" t="s">
        <v>8</v>
      </c>
      <c r="F144" s="12" t="s">
        <v>2</v>
      </c>
      <c r="G144" s="13">
        <f t="shared" si="10"/>
        <v>420</v>
      </c>
      <c r="H144" s="14">
        <f t="shared" si="10"/>
        <v>420</v>
      </c>
    </row>
    <row r="145" spans="2:8">
      <c r="B145" s="20" t="s">
        <v>7</v>
      </c>
      <c r="C145" s="11" t="s">
        <v>1</v>
      </c>
      <c r="D145" s="12" t="s">
        <v>147</v>
      </c>
      <c r="E145" s="12" t="s">
        <v>8</v>
      </c>
      <c r="F145" s="12" t="s">
        <v>2</v>
      </c>
      <c r="G145" s="13">
        <f t="shared" si="10"/>
        <v>420</v>
      </c>
      <c r="H145" s="14">
        <f t="shared" si="10"/>
        <v>420</v>
      </c>
    </row>
    <row r="146" spans="2:8">
      <c r="B146" s="20" t="s">
        <v>49</v>
      </c>
      <c r="C146" s="11" t="s">
        <v>1</v>
      </c>
      <c r="D146" s="12" t="s">
        <v>147</v>
      </c>
      <c r="E146" s="12" t="s">
        <v>50</v>
      </c>
      <c r="F146" s="12" t="s">
        <v>2</v>
      </c>
      <c r="G146" s="13">
        <f t="shared" si="10"/>
        <v>420</v>
      </c>
      <c r="H146" s="14">
        <f t="shared" si="10"/>
        <v>420</v>
      </c>
    </row>
    <row r="147" spans="2:8" ht="33.75">
      <c r="B147" s="20" t="s">
        <v>148</v>
      </c>
      <c r="C147" s="11" t="s">
        <v>1</v>
      </c>
      <c r="D147" s="12" t="s">
        <v>147</v>
      </c>
      <c r="E147" s="12" t="s">
        <v>50</v>
      </c>
      <c r="F147" s="12" t="s">
        <v>149</v>
      </c>
      <c r="G147" s="13">
        <f t="shared" si="10"/>
        <v>420</v>
      </c>
      <c r="H147" s="14">
        <f t="shared" si="10"/>
        <v>420</v>
      </c>
    </row>
    <row r="148" spans="2:8">
      <c r="B148" s="20" t="s">
        <v>150</v>
      </c>
      <c r="C148" s="11" t="s">
        <v>1</v>
      </c>
      <c r="D148" s="12" t="s">
        <v>151</v>
      </c>
      <c r="E148" s="12" t="s">
        <v>2</v>
      </c>
      <c r="F148" s="12" t="s">
        <v>2</v>
      </c>
      <c r="G148" s="13">
        <f t="shared" ref="G148:H153" si="11">1798.7</f>
        <v>1798.7</v>
      </c>
      <c r="H148" s="14">
        <f t="shared" si="11"/>
        <v>1798.7</v>
      </c>
    </row>
    <row r="149" spans="2:8">
      <c r="B149" s="20" t="s">
        <v>152</v>
      </c>
      <c r="C149" s="11" t="s">
        <v>1</v>
      </c>
      <c r="D149" s="12" t="s">
        <v>153</v>
      </c>
      <c r="E149" s="12" t="s">
        <v>2</v>
      </c>
      <c r="F149" s="12" t="s">
        <v>2</v>
      </c>
      <c r="G149" s="13">
        <f t="shared" si="11"/>
        <v>1798.7</v>
      </c>
      <c r="H149" s="14">
        <f t="shared" si="11"/>
        <v>1798.7</v>
      </c>
    </row>
    <row r="150" spans="2:8">
      <c r="B150" s="20" t="s">
        <v>7</v>
      </c>
      <c r="C150" s="11" t="s">
        <v>1</v>
      </c>
      <c r="D150" s="12" t="s">
        <v>153</v>
      </c>
      <c r="E150" s="12" t="s">
        <v>8</v>
      </c>
      <c r="F150" s="12" t="s">
        <v>2</v>
      </c>
      <c r="G150" s="13">
        <f t="shared" si="11"/>
        <v>1798.7</v>
      </c>
      <c r="H150" s="14">
        <f t="shared" si="11"/>
        <v>1798.7</v>
      </c>
    </row>
    <row r="151" spans="2:8">
      <c r="B151" s="20" t="s">
        <v>7</v>
      </c>
      <c r="C151" s="11" t="s">
        <v>1</v>
      </c>
      <c r="D151" s="12" t="s">
        <v>153</v>
      </c>
      <c r="E151" s="12" t="s">
        <v>8</v>
      </c>
      <c r="F151" s="12" t="s">
        <v>2</v>
      </c>
      <c r="G151" s="13">
        <f t="shared" si="11"/>
        <v>1798.7</v>
      </c>
      <c r="H151" s="14">
        <f t="shared" si="11"/>
        <v>1798.7</v>
      </c>
    </row>
    <row r="152" spans="2:8" ht="33.75">
      <c r="B152" s="20" t="s">
        <v>140</v>
      </c>
      <c r="C152" s="11" t="s">
        <v>1</v>
      </c>
      <c r="D152" s="12" t="s">
        <v>153</v>
      </c>
      <c r="E152" s="12" t="s">
        <v>141</v>
      </c>
      <c r="F152" s="12" t="s">
        <v>2</v>
      </c>
      <c r="G152" s="13">
        <f t="shared" si="11"/>
        <v>1798.7</v>
      </c>
      <c r="H152" s="14">
        <f t="shared" si="11"/>
        <v>1798.7</v>
      </c>
    </row>
    <row r="153" spans="2:8" ht="59.25" customHeight="1" thickBot="1">
      <c r="B153" s="20" t="s">
        <v>136</v>
      </c>
      <c r="C153" s="11" t="s">
        <v>1</v>
      </c>
      <c r="D153" s="12" t="s">
        <v>153</v>
      </c>
      <c r="E153" s="12" t="s">
        <v>141</v>
      </c>
      <c r="F153" s="12" t="s">
        <v>137</v>
      </c>
      <c r="G153" s="13">
        <f t="shared" si="11"/>
        <v>1798.7</v>
      </c>
      <c r="H153" s="14">
        <f t="shared" si="11"/>
        <v>1798.7</v>
      </c>
    </row>
    <row r="154" spans="2:8" ht="15.75" thickBot="1">
      <c r="B154" s="18" t="s">
        <v>154</v>
      </c>
      <c r="C154" s="18"/>
      <c r="D154" s="18"/>
      <c r="E154" s="18"/>
      <c r="F154" s="18"/>
      <c r="G154" s="9">
        <f>70505.6</f>
        <v>70505.600000000006</v>
      </c>
      <c r="H154" s="10">
        <f>69762.6</f>
        <v>69762.600000000006</v>
      </c>
    </row>
  </sheetData>
  <mergeCells count="3">
    <mergeCell ref="B2:H2"/>
    <mergeCell ref="B154:F154"/>
    <mergeCell ref="C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2019-01-29T06:47:51Z</dcterms:modified>
</cp:coreProperties>
</file>